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G30" i="1"/>
  <c r="BF30" i="1"/>
  <c r="BE30" i="1"/>
  <c r="BD30" i="1"/>
  <c r="BH30" i="1" s="1"/>
  <c r="BI30" i="1" s="1"/>
  <c r="BC30" i="1"/>
  <c r="AZ30" i="1"/>
  <c r="AX30" i="1"/>
  <c r="AS30" i="1"/>
  <c r="AL30" i="1"/>
  <c r="AM30" i="1" s="1"/>
  <c r="AG30" i="1"/>
  <c r="AE30" i="1" s="1"/>
  <c r="L30" i="1" s="1"/>
  <c r="W30" i="1"/>
  <c r="V30" i="1"/>
  <c r="N30" i="1"/>
  <c r="H30" i="1"/>
  <c r="AV30" i="1" s="1"/>
  <c r="BU29" i="1"/>
  <c r="BT29" i="1"/>
  <c r="BR29" i="1"/>
  <c r="BS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I29" i="1" s="1"/>
  <c r="W29" i="1"/>
  <c r="V29" i="1"/>
  <c r="U29" i="1"/>
  <c r="N29" i="1"/>
  <c r="BU28" i="1"/>
  <c r="BT28" i="1"/>
  <c r="BR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 s="1"/>
  <c r="W28" i="1"/>
  <c r="V28" i="1"/>
  <c r="N28" i="1"/>
  <c r="BU27" i="1"/>
  <c r="BT27" i="1"/>
  <c r="BS27" i="1" s="1"/>
  <c r="AU27" i="1" s="1"/>
  <c r="AW27" i="1" s="1"/>
  <c r="BR27" i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G27" i="1"/>
  <c r="Y27" i="1" s="1"/>
  <c r="BU26" i="1"/>
  <c r="BT26" i="1"/>
  <c r="BR26" i="1"/>
  <c r="BS26" i="1" s="1"/>
  <c r="BG26" i="1"/>
  <c r="BF26" i="1"/>
  <c r="BE26" i="1"/>
  <c r="BD26" i="1"/>
  <c r="BH26" i="1" s="1"/>
  <c r="BI26" i="1" s="1"/>
  <c r="BC26" i="1"/>
  <c r="AZ26" i="1"/>
  <c r="AX26" i="1"/>
  <c r="AS26" i="1"/>
  <c r="AL26" i="1"/>
  <c r="AM26" i="1" s="1"/>
  <c r="AG26" i="1"/>
  <c r="AE26" i="1" s="1"/>
  <c r="W26" i="1"/>
  <c r="V26" i="1"/>
  <c r="U26" i="1" s="1"/>
  <c r="N26" i="1"/>
  <c r="L26" i="1"/>
  <c r="H26" i="1"/>
  <c r="AV26" i="1" s="1"/>
  <c r="BU25" i="1"/>
  <c r="BT25" i="1"/>
  <c r="BR25" i="1"/>
  <c r="BS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W25" i="1" s="1"/>
  <c r="AM25" i="1"/>
  <c r="AL25" i="1"/>
  <c r="AG25" i="1"/>
  <c r="AE25" i="1"/>
  <c r="W25" i="1"/>
  <c r="V25" i="1"/>
  <c r="U25" i="1" s="1"/>
  <c r="N25" i="1"/>
  <c r="I25" i="1"/>
  <c r="BU24" i="1"/>
  <c r="BT24" i="1"/>
  <c r="BR24" i="1"/>
  <c r="BS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/>
  <c r="G24" i="1" s="1"/>
  <c r="W24" i="1"/>
  <c r="V24" i="1"/>
  <c r="N24" i="1"/>
  <c r="L24" i="1"/>
  <c r="I24" i="1"/>
  <c r="BU23" i="1"/>
  <c r="BT23" i="1"/>
  <c r="BR23" i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W23" i="1"/>
  <c r="V23" i="1"/>
  <c r="N23" i="1"/>
  <c r="G23" i="1"/>
  <c r="Y23" i="1" s="1"/>
  <c r="BU22" i="1"/>
  <c r="BT22" i="1"/>
  <c r="BR22" i="1"/>
  <c r="BS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L22" i="1" s="1"/>
  <c r="W22" i="1"/>
  <c r="V22" i="1"/>
  <c r="U22" i="1" s="1"/>
  <c r="N22" i="1"/>
  <c r="BU21" i="1"/>
  <c r="BT21" i="1"/>
  <c r="BR21" i="1"/>
  <c r="BS21" i="1" s="1"/>
  <c r="AU21" i="1" s="1"/>
  <c r="AW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W21" i="1"/>
  <c r="U21" i="1" s="1"/>
  <c r="V21" i="1"/>
  <c r="N21" i="1"/>
  <c r="I21" i="1"/>
  <c r="BU20" i="1"/>
  <c r="BT20" i="1"/>
  <c r="BR20" i="1"/>
  <c r="BG20" i="1"/>
  <c r="BF20" i="1"/>
  <c r="BE20" i="1"/>
  <c r="BD20" i="1"/>
  <c r="BH20" i="1" s="1"/>
  <c r="BI20" i="1" s="1"/>
  <c r="BC20" i="1"/>
  <c r="AX20" i="1" s="1"/>
  <c r="AZ20" i="1"/>
  <c r="AS20" i="1"/>
  <c r="AM20" i="1"/>
  <c r="AL20" i="1"/>
  <c r="AG20" i="1"/>
  <c r="AE20" i="1"/>
  <c r="G20" i="1" s="1"/>
  <c r="W20" i="1"/>
  <c r="U20" i="1" s="1"/>
  <c r="V20" i="1"/>
  <c r="N20" i="1"/>
  <c r="BU19" i="1"/>
  <c r="BT19" i="1"/>
  <c r="BS19" i="1" s="1"/>
  <c r="BR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W19" i="1"/>
  <c r="V19" i="1"/>
  <c r="U19" i="1"/>
  <c r="N19" i="1"/>
  <c r="G19" i="1" l="1"/>
  <c r="H19" i="1"/>
  <c r="AV19" i="1" s="1"/>
  <c r="L19" i="1"/>
  <c r="AU29" i="1"/>
  <c r="AW29" i="1" s="1"/>
  <c r="Q29" i="1"/>
  <c r="Q27" i="1"/>
  <c r="I20" i="1"/>
  <c r="BS20" i="1"/>
  <c r="AF24" i="1"/>
  <c r="U27" i="1"/>
  <c r="BS23" i="1"/>
  <c r="Q23" i="1" s="1"/>
  <c r="R23" i="1" s="1"/>
  <c r="S23" i="1" s="1"/>
  <c r="L20" i="1"/>
  <c r="H24" i="1"/>
  <c r="AV24" i="1" s="1"/>
  <c r="U24" i="1"/>
  <c r="U28" i="1"/>
  <c r="U30" i="1"/>
  <c r="BS30" i="1"/>
  <c r="Y19" i="1"/>
  <c r="AU19" i="1"/>
  <c r="AW19" i="1" s="1"/>
  <c r="Q19" i="1"/>
  <c r="AY30" i="1"/>
  <c r="I19" i="1"/>
  <c r="Q24" i="1"/>
  <c r="AU24" i="1"/>
  <c r="G26" i="1"/>
  <c r="AF26" i="1"/>
  <c r="I26" i="1"/>
  <c r="L29" i="1"/>
  <c r="H29" i="1"/>
  <c r="AV29" i="1" s="1"/>
  <c r="G29" i="1"/>
  <c r="R29" i="1" s="1"/>
  <c r="S29" i="1" s="1"/>
  <c r="Z29" i="1" s="1"/>
  <c r="AF29" i="1"/>
  <c r="AU30" i="1"/>
  <c r="AW30" i="1" s="1"/>
  <c r="Q30" i="1"/>
  <c r="G22" i="1"/>
  <c r="AF22" i="1"/>
  <c r="I22" i="1"/>
  <c r="AW24" i="1"/>
  <c r="AF19" i="1"/>
  <c r="H20" i="1"/>
  <c r="AV20" i="1" s="1"/>
  <c r="AF20" i="1"/>
  <c r="Q21" i="1"/>
  <c r="AW22" i="1"/>
  <c r="AF23" i="1"/>
  <c r="I23" i="1"/>
  <c r="L23" i="1"/>
  <c r="H23" i="1"/>
  <c r="AV23" i="1" s="1"/>
  <c r="BS28" i="1"/>
  <c r="G30" i="1"/>
  <c r="AF30" i="1"/>
  <c r="I30" i="1"/>
  <c r="Y24" i="1"/>
  <c r="L25" i="1"/>
  <c r="H25" i="1"/>
  <c r="AV25" i="1" s="1"/>
  <c r="AY25" i="1" s="1"/>
  <c r="G25" i="1"/>
  <c r="AF25" i="1"/>
  <c r="AU26" i="1"/>
  <c r="AY26" i="1" s="1"/>
  <c r="Q26" i="1"/>
  <c r="Y20" i="1"/>
  <c r="L21" i="1"/>
  <c r="H21" i="1"/>
  <c r="AV21" i="1" s="1"/>
  <c r="AY21" i="1" s="1"/>
  <c r="G21" i="1"/>
  <c r="AF21" i="1"/>
  <c r="H22" i="1"/>
  <c r="AV22" i="1" s="1"/>
  <c r="AY22" i="1" s="1"/>
  <c r="AU22" i="1"/>
  <c r="Q22" i="1"/>
  <c r="U23" i="1"/>
  <c r="AY24" i="1"/>
  <c r="Q25" i="1"/>
  <c r="AF27" i="1"/>
  <c r="I27" i="1"/>
  <c r="L27" i="1"/>
  <c r="H27" i="1"/>
  <c r="AV27" i="1" s="1"/>
  <c r="AY27" i="1" s="1"/>
  <c r="R27" i="1"/>
  <c r="S27" i="1" s="1"/>
  <c r="O27" i="1" s="1"/>
  <c r="M27" i="1" s="1"/>
  <c r="P27" i="1" s="1"/>
  <c r="J27" i="1" s="1"/>
  <c r="K27" i="1" s="1"/>
  <c r="I28" i="1"/>
  <c r="L28" i="1"/>
  <c r="H28" i="1"/>
  <c r="AV28" i="1" s="1"/>
  <c r="G28" i="1"/>
  <c r="AW26" i="1" l="1"/>
  <c r="AY29" i="1"/>
  <c r="AY20" i="1"/>
  <c r="AU23" i="1"/>
  <c r="AW23" i="1" s="1"/>
  <c r="AY19" i="1"/>
  <c r="AU20" i="1"/>
  <c r="AW20" i="1" s="1"/>
  <c r="Q20" i="1"/>
  <c r="R20" i="1" s="1"/>
  <c r="S20" i="1" s="1"/>
  <c r="O20" i="1" s="1"/>
  <c r="M20" i="1" s="1"/>
  <c r="P20" i="1" s="1"/>
  <c r="J20" i="1" s="1"/>
  <c r="K20" i="1" s="1"/>
  <c r="Y21" i="1"/>
  <c r="R30" i="1"/>
  <c r="S30" i="1" s="1"/>
  <c r="R24" i="1"/>
  <c r="S24" i="1" s="1"/>
  <c r="R25" i="1"/>
  <c r="S25" i="1" s="1"/>
  <c r="R21" i="1"/>
  <c r="S21" i="1" s="1"/>
  <c r="R19" i="1"/>
  <c r="S19" i="1" s="1"/>
  <c r="T29" i="1"/>
  <c r="X29" i="1" s="1"/>
  <c r="AA29" i="1"/>
  <c r="Y30" i="1"/>
  <c r="Y26" i="1"/>
  <c r="T23" i="1"/>
  <c r="X23" i="1" s="1"/>
  <c r="AA23" i="1"/>
  <c r="O23" i="1"/>
  <c r="M23" i="1" s="1"/>
  <c r="P23" i="1" s="1"/>
  <c r="J23" i="1" s="1"/>
  <c r="K23" i="1" s="1"/>
  <c r="Z23" i="1"/>
  <c r="R22" i="1"/>
  <c r="S22" i="1" s="1"/>
  <c r="R26" i="1"/>
  <c r="S26" i="1" s="1"/>
  <c r="O26" i="1" s="1"/>
  <c r="M26" i="1" s="1"/>
  <c r="P26" i="1" s="1"/>
  <c r="J26" i="1" s="1"/>
  <c r="K26" i="1" s="1"/>
  <c r="Y28" i="1"/>
  <c r="T27" i="1"/>
  <c r="X27" i="1" s="1"/>
  <c r="AA27" i="1"/>
  <c r="Y25" i="1"/>
  <c r="Q28" i="1"/>
  <c r="AU28" i="1"/>
  <c r="AW28" i="1" s="1"/>
  <c r="O22" i="1"/>
  <c r="M22" i="1" s="1"/>
  <c r="P22" i="1" s="1"/>
  <c r="J22" i="1" s="1"/>
  <c r="K22" i="1" s="1"/>
  <c r="Y22" i="1"/>
  <c r="O29" i="1"/>
  <c r="M29" i="1" s="1"/>
  <c r="P29" i="1" s="1"/>
  <c r="J29" i="1" s="1"/>
  <c r="K29" i="1" s="1"/>
  <c r="Y29" i="1"/>
  <c r="Z27" i="1"/>
  <c r="AY28" i="1" l="1"/>
  <c r="T20" i="1"/>
  <c r="X20" i="1" s="1"/>
  <c r="Z20" i="1"/>
  <c r="AA20" i="1"/>
  <c r="AB20" i="1" s="1"/>
  <c r="AB29" i="1"/>
  <c r="AY23" i="1"/>
  <c r="R28" i="1"/>
  <c r="S28" i="1" s="1"/>
  <c r="AA30" i="1"/>
  <c r="AB30" i="1" s="1"/>
  <c r="T30" i="1"/>
  <c r="X30" i="1" s="1"/>
  <c r="Z30" i="1"/>
  <c r="T25" i="1"/>
  <c r="X25" i="1" s="1"/>
  <c r="AA25" i="1"/>
  <c r="Z25" i="1"/>
  <c r="AA26" i="1"/>
  <c r="T26" i="1"/>
  <c r="X26" i="1" s="1"/>
  <c r="Z26" i="1"/>
  <c r="O25" i="1"/>
  <c r="M25" i="1" s="1"/>
  <c r="P25" i="1" s="1"/>
  <c r="J25" i="1" s="1"/>
  <c r="K25" i="1" s="1"/>
  <c r="AB23" i="1"/>
  <c r="AA19" i="1"/>
  <c r="AB19" i="1" s="1"/>
  <c r="T19" i="1"/>
  <c r="X19" i="1" s="1"/>
  <c r="Z19" i="1"/>
  <c r="O19" i="1"/>
  <c r="M19" i="1" s="1"/>
  <c r="P19" i="1" s="1"/>
  <c r="J19" i="1" s="1"/>
  <c r="K19" i="1" s="1"/>
  <c r="T21" i="1"/>
  <c r="X21" i="1" s="1"/>
  <c r="AA21" i="1"/>
  <c r="Z21" i="1"/>
  <c r="T24" i="1"/>
  <c r="X24" i="1" s="1"/>
  <c r="AA24" i="1"/>
  <c r="Z24" i="1"/>
  <c r="O24" i="1"/>
  <c r="M24" i="1" s="1"/>
  <c r="P24" i="1" s="1"/>
  <c r="J24" i="1" s="1"/>
  <c r="K24" i="1" s="1"/>
  <c r="AB27" i="1"/>
  <c r="AA22" i="1"/>
  <c r="T22" i="1"/>
  <c r="X22" i="1" s="1"/>
  <c r="Z22" i="1"/>
  <c r="O30" i="1"/>
  <c r="M30" i="1" s="1"/>
  <c r="P30" i="1" s="1"/>
  <c r="J30" i="1" s="1"/>
  <c r="K30" i="1" s="1"/>
  <c r="O21" i="1"/>
  <c r="M21" i="1" s="1"/>
  <c r="P21" i="1" s="1"/>
  <c r="J21" i="1" s="1"/>
  <c r="K21" i="1" s="1"/>
  <c r="AB21" i="1" l="1"/>
  <c r="AB24" i="1"/>
  <c r="AB22" i="1"/>
  <c r="T28" i="1"/>
  <c r="X28" i="1" s="1"/>
  <c r="AA28" i="1"/>
  <c r="Z28" i="1"/>
  <c r="O28" i="1"/>
  <c r="M28" i="1" s="1"/>
  <c r="P28" i="1" s="1"/>
  <c r="J28" i="1" s="1"/>
  <c r="K28" i="1" s="1"/>
  <c r="AB25" i="1"/>
  <c r="AB26" i="1"/>
  <c r="AB28" i="1" l="1"/>
</calcChain>
</file>

<file path=xl/sharedStrings.xml><?xml version="1.0" encoding="utf-8"?>
<sst xmlns="http://schemas.openxmlformats.org/spreadsheetml/2006/main" count="677" uniqueCount="353">
  <si>
    <t>File opened</t>
  </si>
  <si>
    <t>2020-09-15 17:01:50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</si>
  <si>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</si>
  <si>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</si>
  <si>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</si>
  <si>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</si>
  <si>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</si>
  <si>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</si>
  <si>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</si>
  <si>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</si>
  <si>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</si>
  <si>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</si>
  <si>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</si>
  <si>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{"co2aspanconc1": "993", "co2aspan1": "0.965871", "h2oaspanconc1": "19.41", "flowazero": "0.31688", "h2oaspan2b": "0.102286", "h2obspanconc1": "19.41", "ssb_ref": "38583.5", "co2bspan2b": "0.185009", "tazero": "0.0108032", "h2oaspan1": "1.04034", "co2bzero": "0.931309", "h2obspanconc2": "0", "flowmeterzero": "1.00721", "co2bspanconc2": "298.9", "co2bspan2a": "0.193642", "h2obspan2": "0", "co2bspan1": "0.960927", "h2obspan2a": "0.099086", "co2aspan2b": "0.184993", "flowbzero": "0.29228", "h2oaspan2a": "0.0983196", "h2oazero": "1.03379", "co2azero": "0.929293", "co2bspanconc1": "993", "co2aspanconc2": "298.9", "chamberpressurezero": "2.6448", "co2aspan2": "-0.0272619", "ssa_ref": "40350.2", "tbzero": "0.0729084", "co2bspan2": "-0.0284272", "h2obzero": "1.00493", "h2obspan2b": "0.102276", "h2obspan1": "1.0322", "co2aspan2a": "0.192577", "oxygen": "21", "h2oaspanconc2": "0", "h2oaspan2":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</si>
  <si>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</si>
  <si>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</si>
  <si>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</si>
  <si>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</si>
  <si>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</si>
  <si>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</si>
  <si>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</si>
  <si>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</si>
  <si>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</si>
  <si>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17:01:50</t>
  </si>
  <si>
    <t>Stability Definition:	CO2_s (Meas): Slp&lt;1 Per=20	H2O_r (Meas): Slp&lt;0.5 Per=20	CO2_r (Meas): Slp&lt;0.1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</si>
  <si>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</si>
  <si>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</si>
  <si>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</si>
  <si>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</si>
  <si>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</si>
  <si>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</si>
  <si>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</si>
  <si>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</si>
  <si>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</si>
  <si>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</si>
  <si>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</si>
  <si>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</si>
  <si>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</si>
  <si>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</si>
  <si>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</si>
  <si>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</si>
  <si>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</si>
  <si>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</si>
  <si>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</si>
  <si>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</si>
  <si>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</si>
  <si>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</si>
  <si>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</si>
  <si>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</si>
  <si>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</si>
  <si>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</si>
  <si>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</si>
  <si>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</si>
  <si>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</si>
  <si>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</si>
  <si>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</si>
  <si>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</si>
  <si>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</si>
  <si>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</si>
  <si>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</si>
  <si>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</si>
  <si>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</si>
  <si>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</si>
  <si>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</si>
  <si>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</si>
  <si>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</si>
  <si>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</si>
  <si>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</si>
  <si>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</si>
  <si>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</si>
  <si>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</si>
  <si>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</si>
  <si>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</si>
  <si>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</si>
  <si>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</si>
  <si>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</si>
  <si>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</si>
  <si>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</si>
  <si>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</si>
  <si>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</si>
  <si>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</si>
  <si>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</si>
  <si>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</si>
  <si>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</si>
  <si>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</si>
  <si>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</si>
  <si>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</si>
  <si>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</si>
  <si>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</si>
  <si>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</si>
  <si>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</si>
  <si>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</si>
  <si>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</si>
  <si>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</si>
  <si>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</si>
  <si>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</si>
  <si>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</si>
  <si>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</si>
  <si>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</si>
  <si>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</si>
  <si>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</si>
  <si>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</si>
  <si>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</si>
  <si>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</si>
  <si>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</si>
  <si>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</si>
  <si>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</si>
  <si>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</si>
  <si>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</si>
  <si>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</si>
  <si>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</si>
  <si>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</si>
  <si>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</si>
  <si>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</si>
  <si>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</si>
  <si>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</si>
  <si>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</si>
  <si>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</si>
  <si>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</si>
  <si>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</si>
  <si>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</si>
  <si>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</si>
  <si>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</si>
  <si>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</si>
  <si>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</si>
  <si>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</si>
  <si>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</si>
  <si>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</si>
  <si>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</si>
  <si>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</si>
  <si>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</si>
  <si>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</si>
  <si>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</si>
  <si>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</si>
  <si>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</si>
  <si>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</si>
  <si>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</si>
  <si>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</si>
  <si>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</si>
  <si>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</si>
  <si>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</si>
  <si>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</si>
  <si>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</si>
  <si>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</si>
  <si>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</si>
  <si>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</si>
  <si>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</si>
  <si>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</si>
  <si>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</si>
  <si>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</si>
  <si>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</si>
  <si>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</si>
  <si>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</si>
  <si>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</si>
  <si>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</si>
  <si>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</si>
  <si>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</si>
  <si>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</si>
  <si>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</si>
  <si>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</si>
  <si>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</si>
  <si>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</si>
  <si>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</si>
  <si>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</si>
  <si>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</si>
  <si>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</si>
  <si>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</si>
  <si>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</si>
  <si>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</si>
  <si>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</si>
  <si>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</si>
  <si>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</si>
  <si>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</si>
  <si>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</si>
  <si>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</si>
  <si>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</si>
  <si>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</si>
  <si>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</si>
  <si>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</si>
  <si>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</si>
  <si>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</si>
  <si>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</si>
  <si>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</si>
  <si>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</si>
  <si>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</si>
  <si>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</si>
  <si>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</si>
  <si>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</si>
  <si>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</si>
  <si>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</si>
  <si>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</si>
  <si>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</si>
  <si>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</si>
  <si>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</si>
  <si>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</si>
  <si>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</si>
  <si>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</si>
  <si>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</si>
  <si>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</si>
  <si>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</si>
  <si>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</si>
  <si>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</si>
  <si>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</si>
  <si>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</si>
  <si>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</si>
  <si>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</si>
  <si>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</si>
  <si>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</si>
  <si>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</si>
  <si>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</si>
  <si>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</si>
  <si>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</si>
  <si>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</si>
  <si>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</si>
  <si>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</si>
  <si>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</si>
  <si>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</si>
  <si>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</si>
  <si>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</si>
  <si>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</si>
  <si>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</si>
  <si>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</si>
  <si>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</si>
  <si>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</si>
  <si>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</si>
  <si>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</si>
  <si>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</si>
  <si>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</si>
  <si>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</si>
  <si>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</si>
  <si>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</si>
  <si>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</si>
  <si>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</si>
  <si>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</si>
  <si>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</si>
  <si>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</si>
  <si>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</si>
  <si>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</si>
  <si>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</si>
  <si>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</si>
  <si>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</si>
  <si>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</si>
  <si>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</si>
  <si>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</si>
  <si>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</si>
  <si>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</si>
  <si>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</si>
  <si>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</si>
  <si>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</si>
  <si>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</si>
  <si>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</si>
  <si>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</si>
  <si>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</si>
  <si>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</si>
  <si>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</si>
  <si>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</si>
  <si>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</si>
  <si>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</si>
  <si>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</si>
  <si>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</si>
  <si>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</si>
  <si>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</si>
  <si>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</si>
  <si>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</si>
  <si>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</si>
  <si>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</si>
  <si>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</si>
  <si>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</si>
  <si>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</si>
  <si>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</si>
  <si>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</si>
  <si>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</si>
  <si>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</si>
  <si>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</si>
  <si>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</si>
  <si>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</si>
  <si>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</si>
  <si>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</si>
  <si>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</si>
  <si>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</si>
  <si>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</si>
  <si>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</si>
  <si>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</si>
  <si>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</si>
  <si>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</si>
  <si>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</si>
  <si>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</si>
  <si>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</si>
  <si>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</si>
  <si>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</si>
  <si>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</si>
  <si>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</si>
  <si>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</si>
  <si>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</si>
  <si>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</si>
  <si>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</si>
  <si>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</si>
  <si>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</si>
  <si>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MPF-1920-20200915-17_00_56</t>
  </si>
  <si>
    <t>-</t>
  </si>
  <si>
    <t>0: Broadleaf</t>
  </si>
  <si>
    <t>1/4</t>
  </si>
  <si>
    <t>20200915 17:25:17</t>
  </si>
  <si>
    <t>17:25:17</t>
  </si>
  <si>
    <t>MPF-1922-20200915-17_24_59</t>
  </si>
  <si>
    <t>17:24:16</t>
  </si>
  <si>
    <t>20200915 17:27:17</t>
  </si>
  <si>
    <t>17:27:17</t>
  </si>
  <si>
    <t>MPF-1923-20200915-17_26_59</t>
  </si>
  <si>
    <t>17:26:13</t>
  </si>
  <si>
    <t>20200915 17:29:18</t>
  </si>
  <si>
    <t>17:29:18</t>
  </si>
  <si>
    <t>MPF-1924-20200915-17_29_00</t>
  </si>
  <si>
    <t>17:28:17</t>
  </si>
  <si>
    <t>20200915 17:31:18</t>
  </si>
  <si>
    <t>17:31:18</t>
  </si>
  <si>
    <t>MPF-1925-20200915-17_31_00</t>
  </si>
  <si>
    <t>17:30:19</t>
  </si>
  <si>
    <t>20200915 17:33:19</t>
  </si>
  <si>
    <t>17:33:19</t>
  </si>
  <si>
    <t>MPF-1926-20200915-17_33_01</t>
  </si>
  <si>
    <t>17:32:16</t>
  </si>
  <si>
    <t>20200915 17:35:19</t>
  </si>
  <si>
    <t>17:35:19</t>
  </si>
  <si>
    <t>MPF-1927-20200915-17_35_01</t>
  </si>
  <si>
    <t>17:34:18</t>
  </si>
  <si>
    <t>20200915 17:37:20</t>
  </si>
  <si>
    <t>17:37:20</t>
  </si>
  <si>
    <t>MPF-1928-20200915-17_37_02</t>
  </si>
  <si>
    <t>17:36:15</t>
  </si>
  <si>
    <t>20200915 17:39:20</t>
  </si>
  <si>
    <t>17:39:20</t>
  </si>
  <si>
    <t>MPF-1929-20200915-17_39_02</t>
  </si>
  <si>
    <t>17:38:14</t>
  </si>
  <si>
    <t>20200915 17:41:21</t>
  </si>
  <si>
    <t>17:41:21</t>
  </si>
  <si>
    <t>MPF-1930-20200915-17_41_03</t>
  </si>
  <si>
    <t>17:40:14</t>
  </si>
  <si>
    <t>20200915 17:43:21</t>
  </si>
  <si>
    <t>17:43:21</t>
  </si>
  <si>
    <t>MPF-1931-20200915-17_43_03</t>
  </si>
  <si>
    <t>17:42:15</t>
  </si>
  <si>
    <t>20200915 17:45:01</t>
  </si>
  <si>
    <t>17:45:01</t>
  </si>
  <si>
    <t>MPF-1932-20200915-17_44_43</t>
  </si>
  <si>
    <t>17:44:13</t>
  </si>
  <si>
    <t>4/4</t>
  </si>
  <si>
    <t>20200915 18:08:56</t>
  </si>
  <si>
    <t>18:08:56</t>
  </si>
  <si>
    <t>MPF-1933-20200915-18_08_38</t>
  </si>
  <si>
    <t>18:09:14</t>
  </si>
  <si>
    <t>3/4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</si>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</sst>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0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352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1600208717</v>
      </c>
      <c r="C19">
        <v>1332.9000000953699</v>
      </c>
      <c r="D19" t="s">
        <v>302</v>
      </c>
      <c r="E19" t="s">
        <v>303</v>
      </c>
      <c r="F19">
        <v>1600208717</v>
      </c>
      <c r="G19">
        <f t="shared" ref="G19:G30" si="0">CF19*AE19*(CB19-CC19)/(100*BV19*(1000-AE19*CB19))</f>
        <v>3.2457935559197172E-3</v>
      </c>
      <c r="H19">
        <f t="shared" ref="H19:H30" si="1">CF19*AE19*(CA19-BZ19*(1000-AE19*CC19)/(1000-AE19*CB19))/(100*BV19)</f>
        <v>22.547514969078044</v>
      </c>
      <c r="I19">
        <f t="shared" ref="I19:I30" si="2">BZ19 - IF(AE19&gt;1, H19*BV19*100/(AG19*CN19), 0)</f>
        <v>375.923</v>
      </c>
      <c r="J19">
        <f t="shared" ref="J19:J30" si="3">((P19-G19/2)*I19-H19)/(P19+G19/2)</f>
        <v>264.22776030166551</v>
      </c>
      <c r="K19">
        <f t="shared" ref="K19:K30" si="4">J19*(CG19+CH19)/1000</f>
        <v>26.865437959602072</v>
      </c>
      <c r="L19">
        <f t="shared" ref="L19:L30" si="5">(BZ19 - IF(AE19&gt;1, H19*BV19*100/(AG19*CN19), 0))*(CG19+CH19)/1000</f>
        <v>38.222085455961199</v>
      </c>
      <c r="M19">
        <f t="shared" ref="M19:M30" si="6">2/((1/O19-1/N19)+SIGN(O19)*SQRT((1/O19-1/N19)*(1/O19-1/N19) + 4*BW19/((BW19+1)*(BW19+1))*(2*1/O19*1/N19-1/N19*1/N19)))</f>
        <v>0.35719119187984866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2.9579292657326937</v>
      </c>
      <c r="O19">
        <f t="shared" ref="O19:O30" si="8">G19*(1000-(1000*0.61365*EXP(17.502*S19/(240.97+S19))/(CG19+CH19)+CB19)/2)/(1000*0.61365*EXP(17.502*S19/(240.97+S19))/(CG19+CH19)-CB19)</f>
        <v>0.33484196266905458</v>
      </c>
      <c r="P19">
        <f t="shared" ref="P19:P30" si="9">1/((BW19+1)/(M19/1.6)+1/(N19/1.37)) + BW19/((BW19+1)/(M19/1.6) + BW19/(N19/1.37))</f>
        <v>0.21116758099165317</v>
      </c>
      <c r="Q19">
        <f t="shared" ref="Q19:Q30" si="10">(BS19*BU19)</f>
        <v>209.74741294953995</v>
      </c>
      <c r="R19">
        <f t="shared" ref="R19:R30" si="11">(CI19+(Q19+2*0.95*0.0000000567*(((CI19+$B$9)+273)^4-(CI19+273)^4)-44100*G19)/(1.84*29.3*N19+8*0.95*0.0000000567*(CI19+273)^3))</f>
        <v>28.069605671273528</v>
      </c>
      <c r="S19">
        <f t="shared" ref="S19:S30" si="12">($C$9*CJ19+$D$9*CK19+$E$9*R19)</f>
        <v>27.6173</v>
      </c>
      <c r="T19">
        <f t="shared" ref="T19:T30" si="13">0.61365*EXP(17.502*S19/(240.97+S19))</f>
        <v>3.7109959110785522</v>
      </c>
      <c r="U19">
        <f t="shared" ref="U19:U30" si="14">(V19/W19*100)</f>
        <v>74.012165195263961</v>
      </c>
      <c r="V19">
        <f t="shared" ref="V19:V30" si="15">CB19*(CG19+CH19)/1000</f>
        <v>2.7567530307885195</v>
      </c>
      <c r="W19">
        <f t="shared" ref="W19:W30" si="16">0.61365*EXP(17.502*CI19/(240.97+CI19))</f>
        <v>3.7247296083224497</v>
      </c>
      <c r="X19">
        <f t="shared" ref="X19:X30" si="17">(T19-CB19*(CG19+CH19)/1000)</f>
        <v>0.95424288029003268</v>
      </c>
      <c r="Y19">
        <f t="shared" ref="Y19:Y30" si="18">(-G19*44100)</f>
        <v>-143.13949581605954</v>
      </c>
      <c r="Z19">
        <f t="shared" ref="Z19:Z30" si="19">2*29.3*N19*0.92*(CI19-S19)</f>
        <v>10.07837017868798</v>
      </c>
      <c r="AA19">
        <f t="shared" ref="AA19:AA30" si="20">2*0.95*0.0000000567*(((CI19+$B$9)+273)^4-(S19+273)^4)</f>
        <v>0.74010372811098668</v>
      </c>
      <c r="AB19">
        <f t="shared" ref="AB19:AB30" si="21">Q19+AA19+Y19+Z19</f>
        <v>77.426391040279384</v>
      </c>
      <c r="AC19">
        <v>5</v>
      </c>
      <c r="AD19">
        <v>1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53614.655448684978</v>
      </c>
      <c r="AH19" t="s">
        <v>298</v>
      </c>
      <c r="AI19">
        <v>10295.5</v>
      </c>
      <c r="AJ19">
        <v>784.62384615384599</v>
      </c>
      <c r="AK19">
        <v>3927.99</v>
      </c>
      <c r="AL19">
        <f t="shared" ref="AL19:AL30" si="25">AK19-AJ19</f>
        <v>3143.3661538461538</v>
      </c>
      <c r="AM19">
        <f t="shared" ref="AM19:AM30" si="26">AL19/AK19</f>
        <v>0.80024800313803091</v>
      </c>
      <c r="AN19">
        <v>-0.87093362012922104</v>
      </c>
      <c r="AO19" t="s">
        <v>304</v>
      </c>
      <c r="AP19">
        <v>10301.1</v>
      </c>
      <c r="AQ19">
        <v>854.44996000000003</v>
      </c>
      <c r="AR19">
        <v>1296.9100000000001</v>
      </c>
      <c r="AS19">
        <f t="shared" ref="AS19:AS30" si="27">1-AQ19/AR19</f>
        <v>0.34116479940782318</v>
      </c>
      <c r="AT19">
        <v>0.5</v>
      </c>
      <c r="AU19">
        <f t="shared" ref="AU19:AU30" si="28">BS19</f>
        <v>1093.2716989623416</v>
      </c>
      <c r="AV19">
        <f t="shared" ref="AV19:AV30" si="29">H19</f>
        <v>22.547514969078044</v>
      </c>
      <c r="AW19">
        <f t="shared" ref="AW19:AW30" si="30">AS19*AT19*AU19</f>
        <v>186.49290993736867</v>
      </c>
      <c r="AX19">
        <f t="shared" ref="AX19:AX30" si="31">BC19/AR19</f>
        <v>1</v>
      </c>
      <c r="AY19">
        <f t="shared" ref="AY19:AY30" si="32">(AV19-AN19)/AU19</f>
        <v>2.1420520270884584E-2</v>
      </c>
      <c r="AZ19">
        <f t="shared" ref="AZ19:AZ30" si="33">(AK19-AR19)/AR19</f>
        <v>2.0287298270504506</v>
      </c>
      <c r="BA19" t="s">
        <v>299</v>
      </c>
      <c r="BB19">
        <v>0</v>
      </c>
      <c r="BC19">
        <f t="shared" ref="BC19:BC30" si="34">AR19-BB19</f>
        <v>1296.9100000000001</v>
      </c>
      <c r="BD19">
        <f t="shared" ref="BD19:BD30" si="35">(AR19-AQ19)/(AR19-BB19)</f>
        <v>0.34116479940782324</v>
      </c>
      <c r="BE19">
        <f t="shared" ref="BE19:BE30" si="36">(AK19-AR19)/(AK19-BB19)</f>
        <v>0.66982858917665267</v>
      </c>
      <c r="BF19">
        <f t="shared" ref="BF19:BF30" si="37">(AR19-AQ19)/(AR19-AJ19)</f>
        <v>0.86369705032643984</v>
      </c>
      <c r="BG19">
        <f t="shared" ref="BG19:BG30" si="38">(AK19-AR19)/(AK19-AJ19)</f>
        <v>0.83702625504848305</v>
      </c>
      <c r="BH19">
        <f t="shared" ref="BH19:BH30" si="39">(BD19*BB19/AQ19)</f>
        <v>0</v>
      </c>
      <c r="BI19">
        <f t="shared" ref="BI19:BI30" si="40">(1-BH19)</f>
        <v>1</v>
      </c>
      <c r="BJ19">
        <v>1922</v>
      </c>
      <c r="BK19">
        <v>300</v>
      </c>
      <c r="BL19">
        <v>300</v>
      </c>
      <c r="BM19">
        <v>300</v>
      </c>
      <c r="BN19">
        <v>10301.1</v>
      </c>
      <c r="BO19">
        <v>1227.27</v>
      </c>
      <c r="BP19">
        <v>-7.4399100000000001E-3</v>
      </c>
      <c r="BQ19">
        <v>3.07</v>
      </c>
      <c r="BR19">
        <f t="shared" ref="BR19:BR30" si="41">$B$13*CO19+$C$13*CP19+$F$13*CQ19*(1-CT19)</f>
        <v>1300.08</v>
      </c>
      <c r="BS19">
        <f t="shared" ref="BS19:BS30" si="42">BR19*BT19</f>
        <v>1093.2716989623416</v>
      </c>
      <c r="BT19">
        <f t="shared" ref="BT19:BT30" si="43">($B$13*$D$11+$C$13*$D$11+$F$13*((DD19+CV19)/MAX(DD19+CV19+DE19, 0.1)*$I$11+DE19/MAX(DD19+CV19+DE19, 0.1)*$J$11))/($B$13+$C$13+$F$13)</f>
        <v>0.84092648064914588</v>
      </c>
      <c r="BU19">
        <f t="shared" ref="BU19:BU30" si="44">($B$13*$K$11+$C$13*$K$11+$F$13*((DD19+CV19)/MAX(DD19+CV19+DE19, 0.1)*$P$11+DE19/MAX(DD19+CV19+DE19, 0.1)*$Q$11))/($B$13+$C$13+$F$13)</f>
        <v>0.19185296129829191</v>
      </c>
      <c r="BV19">
        <v>6</v>
      </c>
      <c r="BW19">
        <v>0.5</v>
      </c>
      <c r="BX19" t="s">
        <v>300</v>
      </c>
      <c r="BY19">
        <v>1600208717</v>
      </c>
      <c r="BZ19">
        <v>375.923</v>
      </c>
      <c r="CA19">
        <v>399.68700000000001</v>
      </c>
      <c r="CB19">
        <v>27.113299999999999</v>
      </c>
      <c r="CC19">
        <v>23.956</v>
      </c>
      <c r="CD19">
        <v>379.08600000000001</v>
      </c>
      <c r="CE19">
        <v>27.288</v>
      </c>
      <c r="CF19">
        <v>600.09299999999996</v>
      </c>
      <c r="CG19">
        <v>101.57599999999999</v>
      </c>
      <c r="CH19">
        <v>9.9304400000000001E-2</v>
      </c>
      <c r="CI19">
        <v>27.680499999999999</v>
      </c>
      <c r="CJ19">
        <v>27.6173</v>
      </c>
      <c r="CK19">
        <v>999.9</v>
      </c>
      <c r="CL19">
        <v>0</v>
      </c>
      <c r="CM19">
        <v>0</v>
      </c>
      <c r="CN19">
        <v>10005</v>
      </c>
      <c r="CO19">
        <v>0</v>
      </c>
      <c r="CP19">
        <v>1.5289399999999999E-3</v>
      </c>
      <c r="CQ19">
        <v>1300.08</v>
      </c>
      <c r="CR19">
        <v>0.968997</v>
      </c>
      <c r="CS19">
        <v>3.1002999999999999E-2</v>
      </c>
      <c r="CT19">
        <v>0</v>
      </c>
      <c r="CU19">
        <v>856.25800000000004</v>
      </c>
      <c r="CV19">
        <v>5.0011200000000002</v>
      </c>
      <c r="CW19">
        <v>11387.2</v>
      </c>
      <c r="CX19">
        <v>12849.4</v>
      </c>
      <c r="CY19">
        <v>45.436999999999998</v>
      </c>
      <c r="CZ19">
        <v>47.811999999999998</v>
      </c>
      <c r="DA19">
        <v>46.686999999999998</v>
      </c>
      <c r="DB19">
        <v>47.311999999999998</v>
      </c>
      <c r="DC19">
        <v>46.686999999999998</v>
      </c>
      <c r="DD19">
        <v>1254.93</v>
      </c>
      <c r="DE19">
        <v>40.15</v>
      </c>
      <c r="DF19">
        <v>0</v>
      </c>
      <c r="DG19">
        <v>1332.2000000476801</v>
      </c>
      <c r="DH19">
        <v>0</v>
      </c>
      <c r="DI19">
        <v>854.44996000000003</v>
      </c>
      <c r="DJ19">
        <v>15.5700769149636</v>
      </c>
      <c r="DK19">
        <v>202.853846128166</v>
      </c>
      <c r="DL19">
        <v>11365.536</v>
      </c>
      <c r="DM19">
        <v>15</v>
      </c>
      <c r="DN19">
        <v>1600208656.0999999</v>
      </c>
      <c r="DO19" t="s">
        <v>305</v>
      </c>
      <c r="DP19">
        <v>1600208656.0999999</v>
      </c>
      <c r="DQ19">
        <v>1600208651.5999999</v>
      </c>
      <c r="DR19">
        <v>118</v>
      </c>
      <c r="DS19">
        <v>-3.3000000000000002E-2</v>
      </c>
      <c r="DT19">
        <v>4.0000000000000001E-3</v>
      </c>
      <c r="DU19">
        <v>-3.1619999999999999</v>
      </c>
      <c r="DV19">
        <v>-0.17499999999999999</v>
      </c>
      <c r="DW19">
        <v>400</v>
      </c>
      <c r="DX19">
        <v>24</v>
      </c>
      <c r="DY19">
        <v>0.1</v>
      </c>
      <c r="DZ19">
        <v>0.04</v>
      </c>
      <c r="EA19">
        <v>400.41975609756099</v>
      </c>
      <c r="EB19">
        <v>-6.4038029455055803</v>
      </c>
      <c r="EC19">
        <v>0.703749393466365</v>
      </c>
      <c r="ED19">
        <v>0</v>
      </c>
      <c r="EE19">
        <v>375.83287804878</v>
      </c>
      <c r="EF19">
        <v>4.3723141625817599</v>
      </c>
      <c r="EG19">
        <v>0.64270962965769096</v>
      </c>
      <c r="EH19">
        <v>0</v>
      </c>
      <c r="EI19">
        <v>23.905651219512201</v>
      </c>
      <c r="EJ19">
        <v>0.389134161602743</v>
      </c>
      <c r="EK19">
        <v>3.8665129698610197E-2</v>
      </c>
      <c r="EL19">
        <v>1</v>
      </c>
      <c r="EM19">
        <v>26.910868292682899</v>
      </c>
      <c r="EN19">
        <v>1.2989153091593999</v>
      </c>
      <c r="EO19">
        <v>0.12819917514103299</v>
      </c>
      <c r="EP19">
        <v>0</v>
      </c>
      <c r="EQ19">
        <v>1</v>
      </c>
      <c r="ER19">
        <v>4</v>
      </c>
      <c r="ES19" t="s">
        <v>301</v>
      </c>
      <c r="ET19">
        <v>100</v>
      </c>
      <c r="EU19">
        <v>100</v>
      </c>
      <c r="EV19">
        <v>-3.1629999999999998</v>
      </c>
      <c r="EW19">
        <v>-0.17469999999999999</v>
      </c>
      <c r="EX19">
        <v>-3.1620476190475402</v>
      </c>
      <c r="EY19">
        <v>0</v>
      </c>
      <c r="EZ19">
        <v>0</v>
      </c>
      <c r="FA19">
        <v>0</v>
      </c>
      <c r="FB19">
        <v>-0.17470000000000099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1</v>
      </c>
      <c r="FK19">
        <v>1.1000000000000001</v>
      </c>
      <c r="FL19">
        <v>2</v>
      </c>
      <c r="FM19">
        <v>621.32600000000002</v>
      </c>
      <c r="FN19">
        <v>345.51299999999998</v>
      </c>
      <c r="FO19">
        <v>23.091799999999999</v>
      </c>
      <c r="FP19">
        <v>34.012900000000002</v>
      </c>
      <c r="FQ19">
        <v>29.9999</v>
      </c>
      <c r="FR19">
        <v>34.029800000000002</v>
      </c>
      <c r="FS19">
        <v>34.024500000000003</v>
      </c>
      <c r="FT19">
        <v>20.610099999999999</v>
      </c>
      <c r="FU19">
        <v>100</v>
      </c>
      <c r="FV19">
        <v>13.321400000000001</v>
      </c>
      <c r="FW19">
        <v>23.122900000000001</v>
      </c>
      <c r="FX19">
        <v>400</v>
      </c>
      <c r="FY19">
        <v>19.9114</v>
      </c>
      <c r="FZ19">
        <v>100.42</v>
      </c>
      <c r="GA19">
        <v>100.592</v>
      </c>
    </row>
    <row r="20" spans="1:183" x14ac:dyDescent="0.35">
      <c r="A20">
        <v>3</v>
      </c>
      <c r="B20">
        <v>1600208837.5</v>
      </c>
      <c r="C20">
        <v>1453.4000000953699</v>
      </c>
      <c r="D20" t="s">
        <v>306</v>
      </c>
      <c r="E20" t="s">
        <v>307</v>
      </c>
      <c r="F20">
        <v>1600208837.5</v>
      </c>
      <c r="G20">
        <f t="shared" si="0"/>
        <v>3.0263695620979564E-3</v>
      </c>
      <c r="H20">
        <f t="shared" si="1"/>
        <v>22.55428151767369</v>
      </c>
      <c r="I20">
        <f t="shared" si="2"/>
        <v>376.25700000000001</v>
      </c>
      <c r="J20">
        <f t="shared" si="3"/>
        <v>259.88260894344523</v>
      </c>
      <c r="K20">
        <f t="shared" si="4"/>
        <v>26.424103520738349</v>
      </c>
      <c r="L20">
        <f t="shared" si="5"/>
        <v>38.256711208274993</v>
      </c>
      <c r="M20">
        <f t="shared" si="6"/>
        <v>0.34103217542482839</v>
      </c>
      <c r="N20">
        <f t="shared" si="7"/>
        <v>2.950096760619267</v>
      </c>
      <c r="O20">
        <f t="shared" si="8"/>
        <v>0.32054650611447782</v>
      </c>
      <c r="P20">
        <f t="shared" si="9"/>
        <v>0.20207949600458749</v>
      </c>
      <c r="Q20">
        <f t="shared" si="10"/>
        <v>177.76386439731266</v>
      </c>
      <c r="R20">
        <f t="shared" si="11"/>
        <v>27.878345321911713</v>
      </c>
      <c r="S20">
        <f t="shared" si="12"/>
        <v>27.405799999999999</v>
      </c>
      <c r="T20">
        <f t="shared" si="13"/>
        <v>3.6653566784568832</v>
      </c>
      <c r="U20">
        <f t="shared" si="14"/>
        <v>73.709476478245733</v>
      </c>
      <c r="V20">
        <f t="shared" si="15"/>
        <v>2.7356115351674997</v>
      </c>
      <c r="W20">
        <f t="shared" si="16"/>
        <v>3.7113430536640362</v>
      </c>
      <c r="X20">
        <f t="shared" si="17"/>
        <v>0.92974514328938351</v>
      </c>
      <c r="Y20">
        <f t="shared" si="18"/>
        <v>-133.46289768851989</v>
      </c>
      <c r="Z20">
        <f t="shared" si="19"/>
        <v>33.892620888617728</v>
      </c>
      <c r="AA20">
        <f t="shared" si="20"/>
        <v>2.4921095504585002</v>
      </c>
      <c r="AB20">
        <f t="shared" si="21"/>
        <v>80.685697147869007</v>
      </c>
      <c r="AC20">
        <v>5</v>
      </c>
      <c r="AD20">
        <v>1</v>
      </c>
      <c r="AE20">
        <f t="shared" si="22"/>
        <v>1</v>
      </c>
      <c r="AF20">
        <f t="shared" si="23"/>
        <v>0</v>
      </c>
      <c r="AG20">
        <f t="shared" si="24"/>
        <v>53397.373237399159</v>
      </c>
      <c r="AH20" t="s">
        <v>298</v>
      </c>
      <c r="AI20">
        <v>10295.5</v>
      </c>
      <c r="AJ20">
        <v>784.62384615384599</v>
      </c>
      <c r="AK20">
        <v>3927.99</v>
      </c>
      <c r="AL20">
        <f t="shared" si="25"/>
        <v>3143.3661538461538</v>
      </c>
      <c r="AM20">
        <f t="shared" si="26"/>
        <v>0.80024800313803091</v>
      </c>
      <c r="AN20">
        <v>-0.87093362012922104</v>
      </c>
      <c r="AO20" t="s">
        <v>308</v>
      </c>
      <c r="AP20">
        <v>10303.200000000001</v>
      </c>
      <c r="AQ20">
        <v>886.30780769230796</v>
      </c>
      <c r="AR20">
        <v>1467.29</v>
      </c>
      <c r="AS20">
        <f t="shared" si="27"/>
        <v>0.39595594075315177</v>
      </c>
      <c r="AT20">
        <v>0.5</v>
      </c>
      <c r="AU20">
        <f t="shared" si="28"/>
        <v>925.13189879613913</v>
      </c>
      <c r="AV20">
        <f t="shared" si="29"/>
        <v>22.55428151767369</v>
      </c>
      <c r="AW20">
        <f t="shared" si="30"/>
        <v>183.15573565428744</v>
      </c>
      <c r="AX20">
        <f t="shared" si="31"/>
        <v>1</v>
      </c>
      <c r="AY20">
        <f t="shared" si="32"/>
        <v>2.5320946308613732E-2</v>
      </c>
      <c r="AZ20">
        <f t="shared" si="33"/>
        <v>1.6770372591648548</v>
      </c>
      <c r="BA20" t="s">
        <v>299</v>
      </c>
      <c r="BB20">
        <v>0</v>
      </c>
      <c r="BC20">
        <f t="shared" si="34"/>
        <v>1467.29</v>
      </c>
      <c r="BD20">
        <f t="shared" si="35"/>
        <v>0.39595594075315171</v>
      </c>
      <c r="BE20">
        <f t="shared" si="36"/>
        <v>0.6264527150018202</v>
      </c>
      <c r="BF20">
        <f t="shared" si="37"/>
        <v>0.85104877257269518</v>
      </c>
      <c r="BG20">
        <f t="shared" si="38"/>
        <v>0.7828232154848207</v>
      </c>
      <c r="BH20">
        <f t="shared" si="39"/>
        <v>0</v>
      </c>
      <c r="BI20">
        <f t="shared" si="40"/>
        <v>1</v>
      </c>
      <c r="BJ20">
        <v>1923</v>
      </c>
      <c r="BK20">
        <v>300</v>
      </c>
      <c r="BL20">
        <v>300</v>
      </c>
      <c r="BM20">
        <v>300</v>
      </c>
      <c r="BN20">
        <v>10303.200000000001</v>
      </c>
      <c r="BO20">
        <v>1385.8</v>
      </c>
      <c r="BP20">
        <v>-7.6104700000000003E-3</v>
      </c>
      <c r="BQ20">
        <v>4.17</v>
      </c>
      <c r="BR20">
        <f t="shared" si="41"/>
        <v>1099.94</v>
      </c>
      <c r="BS20">
        <f t="shared" si="42"/>
        <v>925.13189879613913</v>
      </c>
      <c r="BT20">
        <f t="shared" si="43"/>
        <v>0.84107487571698369</v>
      </c>
      <c r="BU20">
        <f t="shared" si="44"/>
        <v>0.19214975143396765</v>
      </c>
      <c r="BV20">
        <v>6</v>
      </c>
      <c r="BW20">
        <v>0.5</v>
      </c>
      <c r="BX20" t="s">
        <v>300</v>
      </c>
      <c r="BY20">
        <v>1600208837.5</v>
      </c>
      <c r="BZ20">
        <v>376.25700000000001</v>
      </c>
      <c r="CA20">
        <v>399.94799999999998</v>
      </c>
      <c r="CB20">
        <v>26.904900000000001</v>
      </c>
      <c r="CC20">
        <v>23.9602</v>
      </c>
      <c r="CD20">
        <v>379.38799999999998</v>
      </c>
      <c r="CE20">
        <v>27.08</v>
      </c>
      <c r="CF20">
        <v>600.04999999999995</v>
      </c>
      <c r="CG20">
        <v>101.57599999999999</v>
      </c>
      <c r="CH20">
        <v>0.101075</v>
      </c>
      <c r="CI20">
        <v>27.6189</v>
      </c>
      <c r="CJ20">
        <v>27.405799999999999</v>
      </c>
      <c r="CK20">
        <v>999.9</v>
      </c>
      <c r="CL20">
        <v>0</v>
      </c>
      <c r="CM20">
        <v>0</v>
      </c>
      <c r="CN20">
        <v>9960.6200000000008</v>
      </c>
      <c r="CO20">
        <v>0</v>
      </c>
      <c r="CP20">
        <v>1.5289399999999999E-3</v>
      </c>
      <c r="CQ20">
        <v>1099.94</v>
      </c>
      <c r="CR20">
        <v>0.96401000000000003</v>
      </c>
      <c r="CS20">
        <v>3.5989599999999997E-2</v>
      </c>
      <c r="CT20">
        <v>0</v>
      </c>
      <c r="CU20">
        <v>887.74400000000003</v>
      </c>
      <c r="CV20">
        <v>5.0011200000000002</v>
      </c>
      <c r="CW20">
        <v>9989.65</v>
      </c>
      <c r="CX20">
        <v>10853.8</v>
      </c>
      <c r="CY20">
        <v>45.375</v>
      </c>
      <c r="CZ20">
        <v>47.936999999999998</v>
      </c>
      <c r="DA20">
        <v>46.75</v>
      </c>
      <c r="DB20">
        <v>47.436999999999998</v>
      </c>
      <c r="DC20">
        <v>46.75</v>
      </c>
      <c r="DD20">
        <v>1055.53</v>
      </c>
      <c r="DE20">
        <v>39.409999999999997</v>
      </c>
      <c r="DF20">
        <v>0</v>
      </c>
      <c r="DG20">
        <v>119.799999952316</v>
      </c>
      <c r="DH20">
        <v>0</v>
      </c>
      <c r="DI20">
        <v>886.30780769230796</v>
      </c>
      <c r="DJ20">
        <v>14.8040683718307</v>
      </c>
      <c r="DK20">
        <v>159.82598288642299</v>
      </c>
      <c r="DL20">
        <v>9973.3126923076907</v>
      </c>
      <c r="DM20">
        <v>15</v>
      </c>
      <c r="DN20">
        <v>1600208773.5</v>
      </c>
      <c r="DO20" t="s">
        <v>309</v>
      </c>
      <c r="DP20">
        <v>1600208770.5</v>
      </c>
      <c r="DQ20">
        <v>1600208773.5</v>
      </c>
      <c r="DR20">
        <v>119</v>
      </c>
      <c r="DS20">
        <v>3.1E-2</v>
      </c>
      <c r="DT20">
        <v>0</v>
      </c>
      <c r="DU20">
        <v>-3.1309999999999998</v>
      </c>
      <c r="DV20">
        <v>-0.17499999999999999</v>
      </c>
      <c r="DW20">
        <v>400</v>
      </c>
      <c r="DX20">
        <v>24</v>
      </c>
      <c r="DY20">
        <v>0.08</v>
      </c>
      <c r="DZ20">
        <v>0.04</v>
      </c>
      <c r="EA20">
        <v>400.18260975609797</v>
      </c>
      <c r="EB20">
        <v>-2.5797491289199401</v>
      </c>
      <c r="EC20">
        <v>0.301467862466203</v>
      </c>
      <c r="ED20">
        <v>0</v>
      </c>
      <c r="EE20">
        <v>375.89524390243901</v>
      </c>
      <c r="EF20">
        <v>4.5839372822305302</v>
      </c>
      <c r="EG20">
        <v>0.56336955684947099</v>
      </c>
      <c r="EH20">
        <v>0</v>
      </c>
      <c r="EI20">
        <v>23.958682926829301</v>
      </c>
      <c r="EJ20">
        <v>3.5728222996585799E-3</v>
      </c>
      <c r="EK20">
        <v>7.8582019883045905E-4</v>
      </c>
      <c r="EL20">
        <v>1</v>
      </c>
      <c r="EM20">
        <v>26.641560975609799</v>
      </c>
      <c r="EN20">
        <v>1.4649240418118801</v>
      </c>
      <c r="EO20">
        <v>0.14450027070284099</v>
      </c>
      <c r="EP20">
        <v>0</v>
      </c>
      <c r="EQ20">
        <v>1</v>
      </c>
      <c r="ER20">
        <v>4</v>
      </c>
      <c r="ES20" t="s">
        <v>301</v>
      </c>
      <c r="ET20">
        <v>100</v>
      </c>
      <c r="EU20">
        <v>100</v>
      </c>
      <c r="EV20">
        <v>-3.1309999999999998</v>
      </c>
      <c r="EW20">
        <v>-0.17510000000000001</v>
      </c>
      <c r="EX20">
        <v>-3.1309500000000399</v>
      </c>
      <c r="EY20">
        <v>0</v>
      </c>
      <c r="EZ20">
        <v>0</v>
      </c>
      <c r="FA20">
        <v>0</v>
      </c>
      <c r="FB20">
        <v>-0.17502999999999999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1.1000000000000001</v>
      </c>
      <c r="FK20">
        <v>1.1000000000000001</v>
      </c>
      <c r="FL20">
        <v>2</v>
      </c>
      <c r="FM20">
        <v>621.20100000000002</v>
      </c>
      <c r="FN20">
        <v>345.49</v>
      </c>
      <c r="FO20">
        <v>22.9465</v>
      </c>
      <c r="FP20">
        <v>34.023499999999999</v>
      </c>
      <c r="FQ20">
        <v>29.999700000000001</v>
      </c>
      <c r="FR20">
        <v>34.026800000000001</v>
      </c>
      <c r="FS20">
        <v>34.020499999999998</v>
      </c>
      <c r="FT20">
        <v>20.6294</v>
      </c>
      <c r="FU20">
        <v>100</v>
      </c>
      <c r="FV20">
        <v>7.6570400000000003</v>
      </c>
      <c r="FW20">
        <v>22.978200000000001</v>
      </c>
      <c r="FX20">
        <v>400</v>
      </c>
      <c r="FY20">
        <v>9.7197700000000005</v>
      </c>
      <c r="FZ20">
        <v>100.41800000000001</v>
      </c>
      <c r="GA20">
        <v>100.592</v>
      </c>
    </row>
    <row r="21" spans="1:183" x14ac:dyDescent="0.35">
      <c r="A21">
        <v>4</v>
      </c>
      <c r="B21">
        <v>1600208958</v>
      </c>
      <c r="C21">
        <v>1573.9000000953699</v>
      </c>
      <c r="D21" t="s">
        <v>310</v>
      </c>
      <c r="E21" t="s">
        <v>311</v>
      </c>
      <c r="F21">
        <v>1600208958</v>
      </c>
      <c r="G21">
        <f t="shared" si="0"/>
        <v>3.106190947816354E-3</v>
      </c>
      <c r="H21">
        <f t="shared" si="1"/>
        <v>22.253286321896841</v>
      </c>
      <c r="I21">
        <f t="shared" si="2"/>
        <v>376.62700000000001</v>
      </c>
      <c r="J21">
        <f t="shared" si="3"/>
        <v>270.53480467054362</v>
      </c>
      <c r="K21">
        <f t="shared" si="4"/>
        <v>27.507530121659929</v>
      </c>
      <c r="L21">
        <f t="shared" si="5"/>
        <v>38.294808535807</v>
      </c>
      <c r="M21">
        <f t="shared" si="6"/>
        <v>0.37164191192279972</v>
      </c>
      <c r="N21">
        <f t="shared" si="7"/>
        <v>2.9567513292194372</v>
      </c>
      <c r="O21">
        <f t="shared" si="8"/>
        <v>0.34750433086939553</v>
      </c>
      <c r="P21">
        <f t="shared" si="9"/>
        <v>0.21922809985589237</v>
      </c>
      <c r="Q21">
        <f t="shared" si="10"/>
        <v>145.85134446305619</v>
      </c>
      <c r="R21">
        <f t="shared" si="11"/>
        <v>27.573731217425163</v>
      </c>
      <c r="S21">
        <f t="shared" si="12"/>
        <v>27.2073</v>
      </c>
      <c r="T21">
        <f t="shared" si="13"/>
        <v>3.6229690922229341</v>
      </c>
      <c r="U21">
        <f t="shared" si="14"/>
        <v>74.317089350663295</v>
      </c>
      <c r="V21">
        <f t="shared" si="15"/>
        <v>2.7425597239588999</v>
      </c>
      <c r="W21">
        <f t="shared" si="16"/>
        <v>3.6903486774329952</v>
      </c>
      <c r="X21">
        <f t="shared" si="17"/>
        <v>0.88040936826403415</v>
      </c>
      <c r="Y21">
        <f t="shared" si="18"/>
        <v>-136.9830207987012</v>
      </c>
      <c r="Z21">
        <f t="shared" si="19"/>
        <v>50.1486172121121</v>
      </c>
      <c r="AA21">
        <f t="shared" si="20"/>
        <v>3.6736834265166238</v>
      </c>
      <c r="AB21">
        <f t="shared" si="21"/>
        <v>62.690624302983707</v>
      </c>
      <c r="AC21">
        <v>4</v>
      </c>
      <c r="AD21">
        <v>1</v>
      </c>
      <c r="AE21">
        <f t="shared" si="22"/>
        <v>1</v>
      </c>
      <c r="AF21">
        <f t="shared" si="23"/>
        <v>0</v>
      </c>
      <c r="AG21">
        <f t="shared" si="24"/>
        <v>53608.626712496967</v>
      </c>
      <c r="AH21" t="s">
        <v>298</v>
      </c>
      <c r="AI21">
        <v>10295.5</v>
      </c>
      <c r="AJ21">
        <v>784.62384615384599</v>
      </c>
      <c r="AK21">
        <v>3927.99</v>
      </c>
      <c r="AL21">
        <f t="shared" si="25"/>
        <v>3143.3661538461538</v>
      </c>
      <c r="AM21">
        <f t="shared" si="26"/>
        <v>0.80024800313803091</v>
      </c>
      <c r="AN21">
        <v>-0.87093362012922104</v>
      </c>
      <c r="AO21" t="s">
        <v>312</v>
      </c>
      <c r="AP21">
        <v>10307.200000000001</v>
      </c>
      <c r="AQ21">
        <v>932.56392000000005</v>
      </c>
      <c r="AR21">
        <v>1724</v>
      </c>
      <c r="AS21">
        <f t="shared" si="27"/>
        <v>0.45906965197215777</v>
      </c>
      <c r="AT21">
        <v>0.5</v>
      </c>
      <c r="AU21">
        <f t="shared" si="28"/>
        <v>757.17635065382501</v>
      </c>
      <c r="AV21">
        <f t="shared" si="29"/>
        <v>22.253286321896841</v>
      </c>
      <c r="AW21">
        <f t="shared" si="30"/>
        <v>173.79834188809997</v>
      </c>
      <c r="AX21">
        <f t="shared" si="31"/>
        <v>1</v>
      </c>
      <c r="AY21">
        <f t="shared" si="32"/>
        <v>3.0540071572571173E-2</v>
      </c>
      <c r="AZ21">
        <f t="shared" si="33"/>
        <v>1.2784164733178653</v>
      </c>
      <c r="BA21" t="s">
        <v>299</v>
      </c>
      <c r="BB21">
        <v>0</v>
      </c>
      <c r="BC21">
        <f t="shared" si="34"/>
        <v>1724</v>
      </c>
      <c r="BD21">
        <f t="shared" si="35"/>
        <v>0.45906965197215777</v>
      </c>
      <c r="BE21">
        <f t="shared" si="36"/>
        <v>0.5610986789681236</v>
      </c>
      <c r="BF21">
        <f t="shared" si="37"/>
        <v>0.84251242354786993</v>
      </c>
      <c r="BG21">
        <f t="shared" si="38"/>
        <v>0.70115598760368592</v>
      </c>
      <c r="BH21">
        <f t="shared" si="39"/>
        <v>0</v>
      </c>
      <c r="BI21">
        <f t="shared" si="40"/>
        <v>1</v>
      </c>
      <c r="BJ21">
        <v>1924</v>
      </c>
      <c r="BK21">
        <v>300</v>
      </c>
      <c r="BL21">
        <v>300</v>
      </c>
      <c r="BM21">
        <v>300</v>
      </c>
      <c r="BN21">
        <v>10307.200000000001</v>
      </c>
      <c r="BO21">
        <v>1633.34</v>
      </c>
      <c r="BP21">
        <v>-7.7832700000000001E-3</v>
      </c>
      <c r="BQ21">
        <v>3.05</v>
      </c>
      <c r="BR21">
        <f t="shared" si="41"/>
        <v>899.99400000000003</v>
      </c>
      <c r="BS21">
        <f t="shared" si="42"/>
        <v>757.17635065382501</v>
      </c>
      <c r="BT21">
        <f t="shared" si="43"/>
        <v>0.84131266503312796</v>
      </c>
      <c r="BU21">
        <f t="shared" si="44"/>
        <v>0.19262533006625593</v>
      </c>
      <c r="BV21">
        <v>6</v>
      </c>
      <c r="BW21">
        <v>0.5</v>
      </c>
      <c r="BX21" t="s">
        <v>300</v>
      </c>
      <c r="BY21">
        <v>1600208958</v>
      </c>
      <c r="BZ21">
        <v>376.62700000000001</v>
      </c>
      <c r="CA21">
        <v>400.04700000000003</v>
      </c>
      <c r="CB21">
        <v>26.972899999999999</v>
      </c>
      <c r="CC21">
        <v>23.950900000000001</v>
      </c>
      <c r="CD21">
        <v>379.75799999999998</v>
      </c>
      <c r="CE21">
        <v>27.1479</v>
      </c>
      <c r="CF21">
        <v>600.08100000000002</v>
      </c>
      <c r="CG21">
        <v>101.578</v>
      </c>
      <c r="CH21">
        <v>0.100341</v>
      </c>
      <c r="CI21">
        <v>27.521899999999999</v>
      </c>
      <c r="CJ21">
        <v>27.2073</v>
      </c>
      <c r="CK21">
        <v>999.9</v>
      </c>
      <c r="CL21">
        <v>0</v>
      </c>
      <c r="CM21">
        <v>0</v>
      </c>
      <c r="CN21">
        <v>9998.1200000000008</v>
      </c>
      <c r="CO21">
        <v>0</v>
      </c>
      <c r="CP21">
        <v>1.5289399999999999E-3</v>
      </c>
      <c r="CQ21">
        <v>899.99400000000003</v>
      </c>
      <c r="CR21">
        <v>0.95600499999999999</v>
      </c>
      <c r="CS21">
        <v>4.3995100000000002E-2</v>
      </c>
      <c r="CT21">
        <v>0</v>
      </c>
      <c r="CU21">
        <v>933.93299999999999</v>
      </c>
      <c r="CV21">
        <v>5.0011200000000002</v>
      </c>
      <c r="CW21">
        <v>8589.2099999999991</v>
      </c>
      <c r="CX21">
        <v>8858.74</v>
      </c>
      <c r="CY21">
        <v>45.186999999999998</v>
      </c>
      <c r="CZ21">
        <v>48</v>
      </c>
      <c r="DA21">
        <v>46.75</v>
      </c>
      <c r="DB21">
        <v>47.5</v>
      </c>
      <c r="DC21">
        <v>46.625</v>
      </c>
      <c r="DD21">
        <v>855.62</v>
      </c>
      <c r="DE21">
        <v>39.380000000000003</v>
      </c>
      <c r="DF21">
        <v>0</v>
      </c>
      <c r="DG21">
        <v>120.19999980926499</v>
      </c>
      <c r="DH21">
        <v>0</v>
      </c>
      <c r="DI21">
        <v>932.56392000000005</v>
      </c>
      <c r="DJ21">
        <v>10.4466153994824</v>
      </c>
      <c r="DK21">
        <v>99.453846323152206</v>
      </c>
      <c r="DL21">
        <v>8576.7044000000005</v>
      </c>
      <c r="DM21">
        <v>15</v>
      </c>
      <c r="DN21">
        <v>1600208897</v>
      </c>
      <c r="DO21" t="s">
        <v>313</v>
      </c>
      <c r="DP21">
        <v>1600208889</v>
      </c>
      <c r="DQ21">
        <v>1600208897</v>
      </c>
      <c r="DR21">
        <v>120</v>
      </c>
      <c r="DS21">
        <v>0</v>
      </c>
      <c r="DT21">
        <v>0</v>
      </c>
      <c r="DU21">
        <v>-3.1309999999999998</v>
      </c>
      <c r="DV21">
        <v>-0.17499999999999999</v>
      </c>
      <c r="DW21">
        <v>400</v>
      </c>
      <c r="DX21">
        <v>24</v>
      </c>
      <c r="DY21">
        <v>0.08</v>
      </c>
      <c r="DZ21">
        <v>0.03</v>
      </c>
      <c r="EA21">
        <v>400.33043902438999</v>
      </c>
      <c r="EB21">
        <v>-3.8487386759570699</v>
      </c>
      <c r="EC21">
        <v>0.45944882401823101</v>
      </c>
      <c r="ED21">
        <v>0</v>
      </c>
      <c r="EE21">
        <v>375.84056097561</v>
      </c>
      <c r="EF21">
        <v>9.4443344947741004</v>
      </c>
      <c r="EG21">
        <v>1.1284731331031499</v>
      </c>
      <c r="EH21">
        <v>0</v>
      </c>
      <c r="EI21">
        <v>23.949660975609799</v>
      </c>
      <c r="EJ21">
        <v>1.25456445993636E-2</v>
      </c>
      <c r="EK21">
        <v>1.84798876155146E-3</v>
      </c>
      <c r="EL21">
        <v>1</v>
      </c>
      <c r="EM21">
        <v>26.7249219512195</v>
      </c>
      <c r="EN21">
        <v>1.5796348432055101</v>
      </c>
      <c r="EO21">
        <v>0.156054322174567</v>
      </c>
      <c r="EP21">
        <v>0</v>
      </c>
      <c r="EQ21">
        <v>1</v>
      </c>
      <c r="ER21">
        <v>4</v>
      </c>
      <c r="ES21" t="s">
        <v>301</v>
      </c>
      <c r="ET21">
        <v>100</v>
      </c>
      <c r="EU21">
        <v>100</v>
      </c>
      <c r="EV21">
        <v>-3.1309999999999998</v>
      </c>
      <c r="EW21">
        <v>-0.17499999999999999</v>
      </c>
      <c r="EX21">
        <v>-3.1312500000000201</v>
      </c>
      <c r="EY21">
        <v>0</v>
      </c>
      <c r="EZ21">
        <v>0</v>
      </c>
      <c r="FA21">
        <v>0</v>
      </c>
      <c r="FB21">
        <v>-0.17502500000000201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1.1000000000000001</v>
      </c>
      <c r="FK21">
        <v>1</v>
      </c>
      <c r="FL21">
        <v>2</v>
      </c>
      <c r="FM21">
        <v>621.73099999999999</v>
      </c>
      <c r="FN21">
        <v>345.79199999999997</v>
      </c>
      <c r="FO21">
        <v>22.999400000000001</v>
      </c>
      <c r="FP21">
        <v>34.041600000000003</v>
      </c>
      <c r="FQ21">
        <v>29.9999</v>
      </c>
      <c r="FR21">
        <v>34.032899999999998</v>
      </c>
      <c r="FS21">
        <v>34.021500000000003</v>
      </c>
      <c r="FT21">
        <v>20.648399999999999</v>
      </c>
      <c r="FU21">
        <v>100</v>
      </c>
      <c r="FV21">
        <v>0</v>
      </c>
      <c r="FW21">
        <v>23.023299999999999</v>
      </c>
      <c r="FX21">
        <v>400</v>
      </c>
      <c r="FY21">
        <v>2.2537400000000001</v>
      </c>
      <c r="FZ21">
        <v>100.41500000000001</v>
      </c>
      <c r="GA21">
        <v>100.586</v>
      </c>
    </row>
    <row r="22" spans="1:183" x14ac:dyDescent="0.35">
      <c r="A22">
        <v>5</v>
      </c>
      <c r="B22">
        <v>1600209078.5</v>
      </c>
      <c r="C22">
        <v>1694.4000000953699</v>
      </c>
      <c r="D22" t="s">
        <v>314</v>
      </c>
      <c r="E22" t="s">
        <v>315</v>
      </c>
      <c r="F22">
        <v>1600209078.5</v>
      </c>
      <c r="G22">
        <f t="shared" si="0"/>
        <v>3.0424504484545616E-3</v>
      </c>
      <c r="H22">
        <f t="shared" si="1"/>
        <v>21.134282677042346</v>
      </c>
      <c r="I22">
        <f t="shared" si="2"/>
        <v>377.79599999999999</v>
      </c>
      <c r="J22">
        <f t="shared" si="3"/>
        <v>278.9396475083027</v>
      </c>
      <c r="K22">
        <f t="shared" si="4"/>
        <v>28.362536217843786</v>
      </c>
      <c r="L22">
        <f t="shared" si="5"/>
        <v>38.414233432475996</v>
      </c>
      <c r="M22">
        <f t="shared" si="6"/>
        <v>0.38001651267749204</v>
      </c>
      <c r="N22">
        <f t="shared" si="7"/>
        <v>2.9585449012425893</v>
      </c>
      <c r="O22">
        <f t="shared" si="8"/>
        <v>0.35483258047056299</v>
      </c>
      <c r="P22">
        <f t="shared" si="9"/>
        <v>0.22389381108857054</v>
      </c>
      <c r="Q22">
        <f t="shared" si="10"/>
        <v>113.93913545952806</v>
      </c>
      <c r="R22">
        <f t="shared" si="11"/>
        <v>27.28140489734896</v>
      </c>
      <c r="S22">
        <f t="shared" si="12"/>
        <v>26.9693</v>
      </c>
      <c r="T22">
        <f t="shared" si="13"/>
        <v>3.5727112330404305</v>
      </c>
      <c r="U22">
        <f t="shared" si="14"/>
        <v>74.450527432759614</v>
      </c>
      <c r="V22">
        <f t="shared" si="15"/>
        <v>2.7278868420341995</v>
      </c>
      <c r="W22">
        <f t="shared" si="16"/>
        <v>3.6640262145864644</v>
      </c>
      <c r="X22">
        <f t="shared" si="17"/>
        <v>0.84482439100623097</v>
      </c>
      <c r="Y22">
        <f t="shared" si="18"/>
        <v>-134.17206477684616</v>
      </c>
      <c r="Z22">
        <f t="shared" si="19"/>
        <v>68.633311589604489</v>
      </c>
      <c r="AA22">
        <f t="shared" si="20"/>
        <v>5.0157143443178533</v>
      </c>
      <c r="AB22">
        <f t="shared" si="21"/>
        <v>53.41609661660425</v>
      </c>
      <c r="AC22">
        <v>4</v>
      </c>
      <c r="AD22">
        <v>1</v>
      </c>
      <c r="AE22">
        <f t="shared" si="22"/>
        <v>1</v>
      </c>
      <c r="AF22">
        <f t="shared" si="23"/>
        <v>0</v>
      </c>
      <c r="AG22">
        <f t="shared" si="24"/>
        <v>53682.849198975528</v>
      </c>
      <c r="AH22" t="s">
        <v>298</v>
      </c>
      <c r="AI22">
        <v>10295.5</v>
      </c>
      <c r="AJ22">
        <v>784.62384615384599</v>
      </c>
      <c r="AK22">
        <v>3927.99</v>
      </c>
      <c r="AL22">
        <f t="shared" si="25"/>
        <v>3143.3661538461538</v>
      </c>
      <c r="AM22">
        <f t="shared" si="26"/>
        <v>0.80024800313803091</v>
      </c>
      <c r="AN22">
        <v>-0.87093362012922104</v>
      </c>
      <c r="AO22" t="s">
        <v>316</v>
      </c>
      <c r="AP22">
        <v>10312.799999999999</v>
      </c>
      <c r="AQ22">
        <v>980.14071999999999</v>
      </c>
      <c r="AR22">
        <v>2089.75</v>
      </c>
      <c r="AS22">
        <f t="shared" si="27"/>
        <v>0.53097704510108867</v>
      </c>
      <c r="AT22">
        <v>0.5</v>
      </c>
      <c r="AU22">
        <f t="shared" si="28"/>
        <v>589.14605639907995</v>
      </c>
      <c r="AV22">
        <f t="shared" si="29"/>
        <v>21.134282677042346</v>
      </c>
      <c r="AW22">
        <f t="shared" si="30"/>
        <v>156.4115160798714</v>
      </c>
      <c r="AX22">
        <f t="shared" si="31"/>
        <v>1</v>
      </c>
      <c r="AY22">
        <f t="shared" si="32"/>
        <v>3.7351037248165027E-2</v>
      </c>
      <c r="AZ22">
        <f t="shared" si="33"/>
        <v>0.87964589065677701</v>
      </c>
      <c r="BA22" t="s">
        <v>299</v>
      </c>
      <c r="BB22">
        <v>0</v>
      </c>
      <c r="BC22">
        <f t="shared" si="34"/>
        <v>2089.75</v>
      </c>
      <c r="BD22">
        <f t="shared" si="35"/>
        <v>0.53097704510108867</v>
      </c>
      <c r="BE22">
        <f t="shared" si="36"/>
        <v>0.46798489812855937</v>
      </c>
      <c r="BF22">
        <f t="shared" si="37"/>
        <v>0.85019312250392531</v>
      </c>
      <c r="BG22">
        <f t="shared" si="38"/>
        <v>0.58479983241874944</v>
      </c>
      <c r="BH22">
        <f t="shared" si="39"/>
        <v>0</v>
      </c>
      <c r="BI22">
        <f t="shared" si="40"/>
        <v>1</v>
      </c>
      <c r="BJ22">
        <v>1925</v>
      </c>
      <c r="BK22">
        <v>300</v>
      </c>
      <c r="BL22">
        <v>300</v>
      </c>
      <c r="BM22">
        <v>300</v>
      </c>
      <c r="BN22">
        <v>10312.799999999999</v>
      </c>
      <c r="BO22">
        <v>1989.68</v>
      </c>
      <c r="BP22">
        <v>-7.9583899999999992E-3</v>
      </c>
      <c r="BQ22">
        <v>1.1200000000000001</v>
      </c>
      <c r="BR22">
        <f t="shared" si="41"/>
        <v>699.94899999999996</v>
      </c>
      <c r="BS22">
        <f t="shared" si="42"/>
        <v>589.14605639907995</v>
      </c>
      <c r="BT22">
        <f t="shared" si="43"/>
        <v>0.84169854717855153</v>
      </c>
      <c r="BU22">
        <f t="shared" si="44"/>
        <v>0.19339709435710312</v>
      </c>
      <c r="BV22">
        <v>6</v>
      </c>
      <c r="BW22">
        <v>0.5</v>
      </c>
      <c r="BX22" t="s">
        <v>300</v>
      </c>
      <c r="BY22">
        <v>1600209078.5</v>
      </c>
      <c r="BZ22">
        <v>377.79599999999999</v>
      </c>
      <c r="CA22">
        <v>400.07799999999997</v>
      </c>
      <c r="CB22">
        <v>26.828199999999999</v>
      </c>
      <c r="CC22">
        <v>23.867599999999999</v>
      </c>
      <c r="CD22">
        <v>380.94200000000001</v>
      </c>
      <c r="CE22">
        <v>27.005700000000001</v>
      </c>
      <c r="CF22">
        <v>600.04600000000005</v>
      </c>
      <c r="CG22">
        <v>101.58</v>
      </c>
      <c r="CH22">
        <v>9.9831000000000003E-2</v>
      </c>
      <c r="CI22">
        <v>27.3996</v>
      </c>
      <c r="CJ22">
        <v>26.9693</v>
      </c>
      <c r="CK22">
        <v>999.9</v>
      </c>
      <c r="CL22">
        <v>0</v>
      </c>
      <c r="CM22">
        <v>0</v>
      </c>
      <c r="CN22">
        <v>10008.1</v>
      </c>
      <c r="CO22">
        <v>0</v>
      </c>
      <c r="CP22">
        <v>1.5289399999999999E-3</v>
      </c>
      <c r="CQ22">
        <v>699.94899999999996</v>
      </c>
      <c r="CR22">
        <v>0.94297399999999998</v>
      </c>
      <c r="CS22">
        <v>5.7026E-2</v>
      </c>
      <c r="CT22">
        <v>0</v>
      </c>
      <c r="CU22">
        <v>979.97799999999995</v>
      </c>
      <c r="CV22">
        <v>5.0011200000000002</v>
      </c>
      <c r="CW22">
        <v>7000.16</v>
      </c>
      <c r="CX22">
        <v>6862.23</v>
      </c>
      <c r="CY22">
        <v>44.875</v>
      </c>
      <c r="CZ22">
        <v>47.936999999999998</v>
      </c>
      <c r="DA22">
        <v>46.625</v>
      </c>
      <c r="DB22">
        <v>47.5</v>
      </c>
      <c r="DC22">
        <v>46.436999999999998</v>
      </c>
      <c r="DD22">
        <v>655.32000000000005</v>
      </c>
      <c r="DE22">
        <v>39.630000000000003</v>
      </c>
      <c r="DF22">
        <v>0</v>
      </c>
      <c r="DG22">
        <v>120.19999980926499</v>
      </c>
      <c r="DH22">
        <v>0</v>
      </c>
      <c r="DI22">
        <v>980.14071999999999</v>
      </c>
      <c r="DJ22">
        <v>-2.4634615381010501</v>
      </c>
      <c r="DK22">
        <v>-22.615384664332499</v>
      </c>
      <c r="DL22">
        <v>6999.7219999999998</v>
      </c>
      <c r="DM22">
        <v>15</v>
      </c>
      <c r="DN22">
        <v>1600209019</v>
      </c>
      <c r="DO22" t="s">
        <v>317</v>
      </c>
      <c r="DP22">
        <v>1600209019</v>
      </c>
      <c r="DQ22">
        <v>1600209013</v>
      </c>
      <c r="DR22">
        <v>121</v>
      </c>
      <c r="DS22">
        <v>-1.4999999999999999E-2</v>
      </c>
      <c r="DT22">
        <v>-2E-3</v>
      </c>
      <c r="DU22">
        <v>-3.1459999999999999</v>
      </c>
      <c r="DV22">
        <v>-0.17699999999999999</v>
      </c>
      <c r="DW22">
        <v>400</v>
      </c>
      <c r="DX22">
        <v>24</v>
      </c>
      <c r="DY22">
        <v>0.11</v>
      </c>
      <c r="DZ22">
        <v>0.04</v>
      </c>
      <c r="EA22">
        <v>400.74773170731697</v>
      </c>
      <c r="EB22">
        <v>-6.8545296167248901</v>
      </c>
      <c r="EC22">
        <v>0.82737536897696695</v>
      </c>
      <c r="ED22">
        <v>0</v>
      </c>
      <c r="EE22">
        <v>376.63002439024399</v>
      </c>
      <c r="EF22">
        <v>14.5024181184678</v>
      </c>
      <c r="EG22">
        <v>1.73604606109238</v>
      </c>
      <c r="EH22">
        <v>0</v>
      </c>
      <c r="EI22">
        <v>23.800687804878098</v>
      </c>
      <c r="EJ22">
        <v>0.28158188153309799</v>
      </c>
      <c r="EK22">
        <v>2.8616916326877E-2</v>
      </c>
      <c r="EL22">
        <v>1</v>
      </c>
      <c r="EM22">
        <v>26.616221951219501</v>
      </c>
      <c r="EN22">
        <v>1.3452543554007299</v>
      </c>
      <c r="EO22">
        <v>0.133193626728424</v>
      </c>
      <c r="EP22">
        <v>0</v>
      </c>
      <c r="EQ22">
        <v>1</v>
      </c>
      <c r="ER22">
        <v>4</v>
      </c>
      <c r="ES22" t="s">
        <v>301</v>
      </c>
      <c r="ET22">
        <v>100</v>
      </c>
      <c r="EU22">
        <v>100</v>
      </c>
      <c r="EV22">
        <v>-3.1459999999999999</v>
      </c>
      <c r="EW22">
        <v>-0.17749999999999999</v>
      </c>
      <c r="EX22">
        <v>-3.1459047619047702</v>
      </c>
      <c r="EY22">
        <v>0</v>
      </c>
      <c r="EZ22">
        <v>0</v>
      </c>
      <c r="FA22">
        <v>0</v>
      </c>
      <c r="FB22">
        <v>-0.177471428571426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1</v>
      </c>
      <c r="FK22">
        <v>1.1000000000000001</v>
      </c>
      <c r="FL22">
        <v>2</v>
      </c>
      <c r="FM22">
        <v>621.93399999999997</v>
      </c>
      <c r="FN22">
        <v>343.053</v>
      </c>
      <c r="FO22">
        <v>22.9194</v>
      </c>
      <c r="FP22">
        <v>34.061999999999998</v>
      </c>
      <c r="FQ22">
        <v>30</v>
      </c>
      <c r="FR22">
        <v>34.042099999999998</v>
      </c>
      <c r="FS22">
        <v>34.030700000000003</v>
      </c>
      <c r="FT22">
        <v>20.5901</v>
      </c>
      <c r="FU22">
        <v>86.509799999999998</v>
      </c>
      <c r="FV22">
        <v>16.046500000000002</v>
      </c>
      <c r="FW22">
        <v>22.9268</v>
      </c>
      <c r="FX22">
        <v>400</v>
      </c>
      <c r="FY22">
        <v>21.5075</v>
      </c>
      <c r="FZ22">
        <v>100.41200000000001</v>
      </c>
      <c r="GA22">
        <v>100.58199999999999</v>
      </c>
    </row>
    <row r="23" spans="1:183" x14ac:dyDescent="0.35">
      <c r="A23">
        <v>6</v>
      </c>
      <c r="B23">
        <v>1600209199</v>
      </c>
      <c r="C23">
        <v>1814.9000000953699</v>
      </c>
      <c r="D23" t="s">
        <v>318</v>
      </c>
      <c r="E23" t="s">
        <v>319</v>
      </c>
      <c r="F23">
        <v>1600209199</v>
      </c>
      <c r="G23">
        <f t="shared" si="0"/>
        <v>2.8142442274277065E-3</v>
      </c>
      <c r="H23">
        <f t="shared" si="1"/>
        <v>19.522738742245927</v>
      </c>
      <c r="I23">
        <f t="shared" si="2"/>
        <v>379.39400000000001</v>
      </c>
      <c r="J23">
        <f t="shared" si="3"/>
        <v>283.77575735605387</v>
      </c>
      <c r="K23">
        <f t="shared" si="4"/>
        <v>28.854197154653349</v>
      </c>
      <c r="L23">
        <f t="shared" si="5"/>
        <v>38.576619008216404</v>
      </c>
      <c r="M23">
        <f t="shared" si="6"/>
        <v>0.36213373702185025</v>
      </c>
      <c r="N23">
        <f t="shared" si="7"/>
        <v>2.9586682225633147</v>
      </c>
      <c r="O23">
        <f t="shared" si="8"/>
        <v>0.33918838330460688</v>
      </c>
      <c r="P23">
        <f t="shared" si="9"/>
        <v>0.21393302164252873</v>
      </c>
      <c r="Q23">
        <f t="shared" si="10"/>
        <v>90.005374449713713</v>
      </c>
      <c r="R23">
        <f t="shared" si="11"/>
        <v>27.071271240615179</v>
      </c>
      <c r="S23">
        <f t="shared" si="12"/>
        <v>26.767499999999998</v>
      </c>
      <c r="T23">
        <f t="shared" si="13"/>
        <v>3.5305755097146996</v>
      </c>
      <c r="U23">
        <f t="shared" si="14"/>
        <v>74.602022075099953</v>
      </c>
      <c r="V23">
        <f t="shared" si="15"/>
        <v>2.7128414474791804</v>
      </c>
      <c r="W23">
        <f t="shared" si="16"/>
        <v>3.6364181184636419</v>
      </c>
      <c r="X23">
        <f t="shared" si="17"/>
        <v>0.81773406223551914</v>
      </c>
      <c r="Y23">
        <f t="shared" si="18"/>
        <v>-124.10817042956185</v>
      </c>
      <c r="Z23">
        <f t="shared" si="19"/>
        <v>80.232383771061237</v>
      </c>
      <c r="AA23">
        <f t="shared" si="20"/>
        <v>5.8534406453733299</v>
      </c>
      <c r="AB23">
        <f t="shared" si="21"/>
        <v>51.983028436586423</v>
      </c>
      <c r="AC23">
        <v>4</v>
      </c>
      <c r="AD23">
        <v>1</v>
      </c>
      <c r="AE23">
        <f t="shared" si="22"/>
        <v>1</v>
      </c>
      <c r="AF23">
        <f t="shared" si="23"/>
        <v>0</v>
      </c>
      <c r="AG23">
        <f t="shared" si="24"/>
        <v>53709.531977541985</v>
      </c>
      <c r="AH23" t="s">
        <v>298</v>
      </c>
      <c r="AI23">
        <v>10295.5</v>
      </c>
      <c r="AJ23">
        <v>784.62384615384599</v>
      </c>
      <c r="AK23">
        <v>3927.99</v>
      </c>
      <c r="AL23">
        <f t="shared" si="25"/>
        <v>3143.3661538461538</v>
      </c>
      <c r="AM23">
        <f t="shared" si="26"/>
        <v>0.80024800313803091</v>
      </c>
      <c r="AN23">
        <v>-0.87093362012922104</v>
      </c>
      <c r="AO23" t="s">
        <v>320</v>
      </c>
      <c r="AP23">
        <v>10317.799999999999</v>
      </c>
      <c r="AQ23">
        <v>994.18092307692302</v>
      </c>
      <c r="AR23">
        <v>2412.13</v>
      </c>
      <c r="AS23">
        <f t="shared" si="27"/>
        <v>0.58784106865014607</v>
      </c>
      <c r="AT23">
        <v>0.5</v>
      </c>
      <c r="AU23">
        <f t="shared" si="28"/>
        <v>463.13293493049036</v>
      </c>
      <c r="AV23">
        <f t="shared" si="29"/>
        <v>19.522738742245927</v>
      </c>
      <c r="AW23">
        <f t="shared" si="30"/>
        <v>136.12427969830901</v>
      </c>
      <c r="AX23">
        <f t="shared" si="31"/>
        <v>1</v>
      </c>
      <c r="AY23">
        <f t="shared" si="32"/>
        <v>4.4034165623388341E-2</v>
      </c>
      <c r="AZ23">
        <f t="shared" si="33"/>
        <v>0.62843213259650166</v>
      </c>
      <c r="BA23" t="s">
        <v>299</v>
      </c>
      <c r="BB23">
        <v>0</v>
      </c>
      <c r="BC23">
        <f t="shared" si="34"/>
        <v>2412.13</v>
      </c>
      <c r="BD23">
        <f t="shared" si="35"/>
        <v>0.58784106865014607</v>
      </c>
      <c r="BE23">
        <f t="shared" si="36"/>
        <v>0.38591238776066122</v>
      </c>
      <c r="BF23">
        <f t="shared" si="37"/>
        <v>0.87124037815288879</v>
      </c>
      <c r="BG23">
        <f t="shared" si="38"/>
        <v>0.48224098810290578</v>
      </c>
      <c r="BH23">
        <f t="shared" si="39"/>
        <v>0</v>
      </c>
      <c r="BI23">
        <f t="shared" si="40"/>
        <v>1</v>
      </c>
      <c r="BJ23">
        <v>1926</v>
      </c>
      <c r="BK23">
        <v>300</v>
      </c>
      <c r="BL23">
        <v>300</v>
      </c>
      <c r="BM23">
        <v>300</v>
      </c>
      <c r="BN23">
        <v>10317.799999999999</v>
      </c>
      <c r="BO23">
        <v>2309.9699999999998</v>
      </c>
      <c r="BP23">
        <v>-8.0898800000000007E-3</v>
      </c>
      <c r="BQ23">
        <v>-1.26</v>
      </c>
      <c r="BR23">
        <f t="shared" si="41"/>
        <v>549.928</v>
      </c>
      <c r="BS23">
        <f t="shared" si="42"/>
        <v>463.13293493049036</v>
      </c>
      <c r="BT23">
        <f t="shared" si="43"/>
        <v>0.84217012941783354</v>
      </c>
      <c r="BU23">
        <f t="shared" si="44"/>
        <v>0.19434025883566719</v>
      </c>
      <c r="BV23">
        <v>6</v>
      </c>
      <c r="BW23">
        <v>0.5</v>
      </c>
      <c r="BX23" t="s">
        <v>300</v>
      </c>
      <c r="BY23">
        <v>1600209199</v>
      </c>
      <c r="BZ23">
        <v>379.39400000000001</v>
      </c>
      <c r="CA23">
        <v>399.98399999999998</v>
      </c>
      <c r="CB23">
        <v>26.680299999999999</v>
      </c>
      <c r="CC23">
        <v>23.941199999999998</v>
      </c>
      <c r="CD23">
        <v>382.55200000000002</v>
      </c>
      <c r="CE23">
        <v>26.857700000000001</v>
      </c>
      <c r="CF23">
        <v>600.01300000000003</v>
      </c>
      <c r="CG23">
        <v>101.58</v>
      </c>
      <c r="CH23">
        <v>9.9570599999999995E-2</v>
      </c>
      <c r="CI23">
        <v>27.270499999999998</v>
      </c>
      <c r="CJ23">
        <v>26.767499999999998</v>
      </c>
      <c r="CK23">
        <v>999.9</v>
      </c>
      <c r="CL23">
        <v>0</v>
      </c>
      <c r="CM23">
        <v>0</v>
      </c>
      <c r="CN23">
        <v>10008.799999999999</v>
      </c>
      <c r="CO23">
        <v>0</v>
      </c>
      <c r="CP23">
        <v>1.5289399999999999E-3</v>
      </c>
      <c r="CQ23">
        <v>549.928</v>
      </c>
      <c r="CR23">
        <v>0.92698999999999998</v>
      </c>
      <c r="CS23">
        <v>7.3009599999999994E-2</v>
      </c>
      <c r="CT23">
        <v>0</v>
      </c>
      <c r="CU23">
        <v>993.58699999999999</v>
      </c>
      <c r="CV23">
        <v>5.0011200000000002</v>
      </c>
      <c r="CW23">
        <v>5566.4</v>
      </c>
      <c r="CX23">
        <v>5365.02</v>
      </c>
      <c r="CY23">
        <v>44.436999999999998</v>
      </c>
      <c r="CZ23">
        <v>47.875</v>
      </c>
      <c r="DA23">
        <v>46.375</v>
      </c>
      <c r="DB23">
        <v>47.375</v>
      </c>
      <c r="DC23">
        <v>46.125</v>
      </c>
      <c r="DD23">
        <v>505.14</v>
      </c>
      <c r="DE23">
        <v>39.78</v>
      </c>
      <c r="DF23">
        <v>0</v>
      </c>
      <c r="DG23">
        <v>120</v>
      </c>
      <c r="DH23">
        <v>0</v>
      </c>
      <c r="DI23">
        <v>994.18092307692302</v>
      </c>
      <c r="DJ23">
        <v>-7.20170939235269</v>
      </c>
      <c r="DK23">
        <v>-43.455042695529499</v>
      </c>
      <c r="DL23">
        <v>5570.8261538461502</v>
      </c>
      <c r="DM23">
        <v>15</v>
      </c>
      <c r="DN23">
        <v>1600209136.5</v>
      </c>
      <c r="DO23" t="s">
        <v>321</v>
      </c>
      <c r="DP23">
        <v>1600209136.5</v>
      </c>
      <c r="DQ23">
        <v>1600209135</v>
      </c>
      <c r="DR23">
        <v>122</v>
      </c>
      <c r="DS23">
        <v>-1.2E-2</v>
      </c>
      <c r="DT23">
        <v>0</v>
      </c>
      <c r="DU23">
        <v>-3.1579999999999999</v>
      </c>
      <c r="DV23">
        <v>-0.17699999999999999</v>
      </c>
      <c r="DW23">
        <v>400</v>
      </c>
      <c r="DX23">
        <v>24</v>
      </c>
      <c r="DY23">
        <v>0.08</v>
      </c>
      <c r="DZ23">
        <v>0.02</v>
      </c>
      <c r="EA23">
        <v>400.20124390243899</v>
      </c>
      <c r="EB23">
        <v>-2.48569337979034</v>
      </c>
      <c r="EC23">
        <v>0.32219769574865498</v>
      </c>
      <c r="ED23">
        <v>0</v>
      </c>
      <c r="EE23">
        <v>378.74070731707297</v>
      </c>
      <c r="EF23">
        <v>7.7148919860621898</v>
      </c>
      <c r="EG23">
        <v>0.90380346028575398</v>
      </c>
      <c r="EH23">
        <v>0</v>
      </c>
      <c r="EI23">
        <v>23.940734146341502</v>
      </c>
      <c r="EJ23">
        <v>1.2641811846709001E-2</v>
      </c>
      <c r="EK23">
        <v>1.6754482117606901E-3</v>
      </c>
      <c r="EL23">
        <v>1</v>
      </c>
      <c r="EM23">
        <v>26.440580487804901</v>
      </c>
      <c r="EN23">
        <v>1.45227386759578</v>
      </c>
      <c r="EO23">
        <v>0.14327949527275599</v>
      </c>
      <c r="EP23">
        <v>0</v>
      </c>
      <c r="EQ23">
        <v>1</v>
      </c>
      <c r="ER23">
        <v>4</v>
      </c>
      <c r="ES23" t="s">
        <v>301</v>
      </c>
      <c r="ET23">
        <v>100</v>
      </c>
      <c r="EU23">
        <v>100</v>
      </c>
      <c r="EV23">
        <v>-3.1579999999999999</v>
      </c>
      <c r="EW23">
        <v>-0.1774</v>
      </c>
      <c r="EX23">
        <v>-3.1582857142857401</v>
      </c>
      <c r="EY23">
        <v>0</v>
      </c>
      <c r="EZ23">
        <v>0</v>
      </c>
      <c r="FA23">
        <v>0</v>
      </c>
      <c r="FB23">
        <v>-0.17735500000000201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1</v>
      </c>
      <c r="FK23">
        <v>1.1000000000000001</v>
      </c>
      <c r="FL23">
        <v>2</v>
      </c>
      <c r="FM23">
        <v>621.78200000000004</v>
      </c>
      <c r="FN23">
        <v>344.85300000000001</v>
      </c>
      <c r="FO23">
        <v>22.815100000000001</v>
      </c>
      <c r="FP23">
        <v>34.080800000000004</v>
      </c>
      <c r="FQ23">
        <v>29.999700000000001</v>
      </c>
      <c r="FR23">
        <v>34.059399999999997</v>
      </c>
      <c r="FS23">
        <v>34.045999999999999</v>
      </c>
      <c r="FT23">
        <v>20.620100000000001</v>
      </c>
      <c r="FU23">
        <v>100</v>
      </c>
      <c r="FV23">
        <v>11.264900000000001</v>
      </c>
      <c r="FW23">
        <v>22.854600000000001</v>
      </c>
      <c r="FX23">
        <v>400</v>
      </c>
      <c r="FY23">
        <v>12.3306</v>
      </c>
      <c r="FZ23">
        <v>100.40600000000001</v>
      </c>
      <c r="GA23">
        <v>100.577</v>
      </c>
    </row>
    <row r="24" spans="1:183" x14ac:dyDescent="0.35">
      <c r="A24">
        <v>7</v>
      </c>
      <c r="B24">
        <v>1600209319.5</v>
      </c>
      <c r="C24">
        <v>1935.4000000953699</v>
      </c>
      <c r="D24" t="s">
        <v>322</v>
      </c>
      <c r="E24" t="s">
        <v>323</v>
      </c>
      <c r="F24">
        <v>1600209319.5</v>
      </c>
      <c r="G24">
        <f t="shared" si="0"/>
        <v>2.7290285132656302E-3</v>
      </c>
      <c r="H24">
        <f t="shared" si="1"/>
        <v>16.489004609540117</v>
      </c>
      <c r="I24">
        <f t="shared" si="2"/>
        <v>382.45800000000003</v>
      </c>
      <c r="J24">
        <f t="shared" si="3"/>
        <v>301.87163083440151</v>
      </c>
      <c r="K24">
        <f t="shared" si="4"/>
        <v>30.693272788414422</v>
      </c>
      <c r="L24">
        <f t="shared" si="5"/>
        <v>38.887018603450798</v>
      </c>
      <c r="M24">
        <f t="shared" si="6"/>
        <v>0.36622038432605014</v>
      </c>
      <c r="N24">
        <f t="shared" si="7"/>
        <v>2.9551926515589693</v>
      </c>
      <c r="O24">
        <f t="shared" si="8"/>
        <v>0.34274653930387194</v>
      </c>
      <c r="P24">
        <f t="shared" si="9"/>
        <v>0.21620011333737479</v>
      </c>
      <c r="Q24">
        <f t="shared" si="10"/>
        <v>66.105790925366676</v>
      </c>
      <c r="R24">
        <f t="shared" si="11"/>
        <v>26.828729868237009</v>
      </c>
      <c r="S24">
        <f t="shared" si="12"/>
        <v>26.573599999999999</v>
      </c>
      <c r="T24">
        <f t="shared" si="13"/>
        <v>3.4904986629113548</v>
      </c>
      <c r="U24">
        <f t="shared" si="14"/>
        <v>74.947890028803229</v>
      </c>
      <c r="V24">
        <f t="shared" si="15"/>
        <v>2.7055932615714799</v>
      </c>
      <c r="W24">
        <f t="shared" si="16"/>
        <v>3.6099658850058263</v>
      </c>
      <c r="X24">
        <f t="shared" si="17"/>
        <v>0.78490540133987485</v>
      </c>
      <c r="Y24">
        <f t="shared" si="18"/>
        <v>-120.3501574350143</v>
      </c>
      <c r="Z24">
        <f t="shared" si="19"/>
        <v>91.194966182537215</v>
      </c>
      <c r="AA24">
        <f t="shared" si="20"/>
        <v>6.6504558222132664</v>
      </c>
      <c r="AB24">
        <f t="shared" si="21"/>
        <v>43.601055495102855</v>
      </c>
      <c r="AC24">
        <v>4</v>
      </c>
      <c r="AD24">
        <v>1</v>
      </c>
      <c r="AE24">
        <f t="shared" si="22"/>
        <v>1</v>
      </c>
      <c r="AF24">
        <f t="shared" si="23"/>
        <v>0</v>
      </c>
      <c r="AG24">
        <f t="shared" si="24"/>
        <v>53630.226171542825</v>
      </c>
      <c r="AH24" t="s">
        <v>298</v>
      </c>
      <c r="AI24">
        <v>10295.5</v>
      </c>
      <c r="AJ24">
        <v>784.62384615384599</v>
      </c>
      <c r="AK24">
        <v>3927.99</v>
      </c>
      <c r="AL24">
        <f t="shared" si="25"/>
        <v>3143.3661538461538</v>
      </c>
      <c r="AM24">
        <f t="shared" si="26"/>
        <v>0.80024800313803091</v>
      </c>
      <c r="AN24">
        <v>-0.87093362012922104</v>
      </c>
      <c r="AO24" t="s">
        <v>324</v>
      </c>
      <c r="AP24">
        <v>10322</v>
      </c>
      <c r="AQ24">
        <v>960.61400000000003</v>
      </c>
      <c r="AR24">
        <v>2663.35</v>
      </c>
      <c r="AS24">
        <f t="shared" si="27"/>
        <v>0.63932115568738612</v>
      </c>
      <c r="AT24">
        <v>0.5</v>
      </c>
      <c r="AU24">
        <f t="shared" si="28"/>
        <v>337.40788187719363</v>
      </c>
      <c r="AV24">
        <f t="shared" si="29"/>
        <v>16.489004609540117</v>
      </c>
      <c r="AW24">
        <f t="shared" si="30"/>
        <v>107.85599848988025</v>
      </c>
      <c r="AX24">
        <f t="shared" si="31"/>
        <v>1</v>
      </c>
      <c r="AY24">
        <f t="shared" si="32"/>
        <v>5.1450897154761303E-2</v>
      </c>
      <c r="AZ24">
        <f t="shared" si="33"/>
        <v>0.47483057052208683</v>
      </c>
      <c r="BA24" t="s">
        <v>299</v>
      </c>
      <c r="BB24">
        <v>0</v>
      </c>
      <c r="BC24">
        <f t="shared" si="34"/>
        <v>2663.35</v>
      </c>
      <c r="BD24">
        <f t="shared" si="35"/>
        <v>0.63932115568738612</v>
      </c>
      <c r="BE24">
        <f t="shared" si="36"/>
        <v>0.32195601312630634</v>
      </c>
      <c r="BF24">
        <f t="shared" si="37"/>
        <v>0.90632474377073813</v>
      </c>
      <c r="BG24">
        <f t="shared" si="38"/>
        <v>0.40232029553814919</v>
      </c>
      <c r="BH24">
        <f t="shared" si="39"/>
        <v>0</v>
      </c>
      <c r="BI24">
        <f t="shared" si="40"/>
        <v>1</v>
      </c>
      <c r="BJ24">
        <v>1927</v>
      </c>
      <c r="BK24">
        <v>300</v>
      </c>
      <c r="BL24">
        <v>300</v>
      </c>
      <c r="BM24">
        <v>300</v>
      </c>
      <c r="BN24">
        <v>10322</v>
      </c>
      <c r="BO24">
        <v>2569.69</v>
      </c>
      <c r="BP24">
        <v>-8.2213100000000008E-3</v>
      </c>
      <c r="BQ24">
        <v>-5.39</v>
      </c>
      <c r="BR24">
        <f t="shared" si="41"/>
        <v>400.26499999999999</v>
      </c>
      <c r="BS24">
        <f t="shared" si="42"/>
        <v>337.40788187719363</v>
      </c>
      <c r="BT24">
        <f t="shared" si="43"/>
        <v>0.84296124286958296</v>
      </c>
      <c r="BU24">
        <f t="shared" si="44"/>
        <v>0.19592248573916599</v>
      </c>
      <c r="BV24">
        <v>6</v>
      </c>
      <c r="BW24">
        <v>0.5</v>
      </c>
      <c r="BX24" t="s">
        <v>300</v>
      </c>
      <c r="BY24">
        <v>1600209319.5</v>
      </c>
      <c r="BZ24">
        <v>382.45800000000003</v>
      </c>
      <c r="CA24">
        <v>399.99200000000002</v>
      </c>
      <c r="CB24">
        <v>26.6098</v>
      </c>
      <c r="CC24">
        <v>23.953199999999999</v>
      </c>
      <c r="CD24">
        <v>385.60500000000002</v>
      </c>
      <c r="CE24">
        <v>26.786100000000001</v>
      </c>
      <c r="CF24">
        <v>599.95699999999999</v>
      </c>
      <c r="CG24">
        <v>101.577</v>
      </c>
      <c r="CH24">
        <v>9.9572599999999997E-2</v>
      </c>
      <c r="CI24">
        <v>27.146000000000001</v>
      </c>
      <c r="CJ24">
        <v>26.573599999999999</v>
      </c>
      <c r="CK24">
        <v>999.9</v>
      </c>
      <c r="CL24">
        <v>0</v>
      </c>
      <c r="CM24">
        <v>0</v>
      </c>
      <c r="CN24">
        <v>9989.3799999999992</v>
      </c>
      <c r="CO24">
        <v>0</v>
      </c>
      <c r="CP24">
        <v>1.5289399999999999E-3</v>
      </c>
      <c r="CQ24">
        <v>400.26499999999999</v>
      </c>
      <c r="CR24">
        <v>0.90005000000000002</v>
      </c>
      <c r="CS24">
        <v>9.9949700000000002E-2</v>
      </c>
      <c r="CT24">
        <v>0</v>
      </c>
      <c r="CU24">
        <v>959.53099999999995</v>
      </c>
      <c r="CV24">
        <v>5.0011200000000002</v>
      </c>
      <c r="CW24">
        <v>3907.91</v>
      </c>
      <c r="CX24">
        <v>3872.19</v>
      </c>
      <c r="CY24">
        <v>44</v>
      </c>
      <c r="CZ24">
        <v>47.625</v>
      </c>
      <c r="DA24">
        <v>46.061999999999998</v>
      </c>
      <c r="DB24">
        <v>47.186999999999998</v>
      </c>
      <c r="DC24">
        <v>45.75</v>
      </c>
      <c r="DD24">
        <v>355.76</v>
      </c>
      <c r="DE24">
        <v>39.51</v>
      </c>
      <c r="DF24">
        <v>0</v>
      </c>
      <c r="DG24">
        <v>119.89999985694899</v>
      </c>
      <c r="DH24">
        <v>0</v>
      </c>
      <c r="DI24">
        <v>960.61400000000003</v>
      </c>
      <c r="DJ24">
        <v>-8.1655385046623792</v>
      </c>
      <c r="DK24">
        <v>-43.169999979168999</v>
      </c>
      <c r="DL24">
        <v>3910.3256000000001</v>
      </c>
      <c r="DM24">
        <v>15</v>
      </c>
      <c r="DN24">
        <v>1600209258</v>
      </c>
      <c r="DO24" t="s">
        <v>325</v>
      </c>
      <c r="DP24">
        <v>1600209254.5</v>
      </c>
      <c r="DQ24">
        <v>1600209258</v>
      </c>
      <c r="DR24">
        <v>123</v>
      </c>
      <c r="DS24">
        <v>1.2E-2</v>
      </c>
      <c r="DT24">
        <v>1E-3</v>
      </c>
      <c r="DU24">
        <v>-3.1459999999999999</v>
      </c>
      <c r="DV24">
        <v>-0.17599999999999999</v>
      </c>
      <c r="DW24">
        <v>400</v>
      </c>
      <c r="DX24">
        <v>24</v>
      </c>
      <c r="DY24">
        <v>0.06</v>
      </c>
      <c r="DZ24">
        <v>0.03</v>
      </c>
      <c r="EA24">
        <v>400.345219512195</v>
      </c>
      <c r="EB24">
        <v>-4.4056933797905797</v>
      </c>
      <c r="EC24">
        <v>0.54907534301059302</v>
      </c>
      <c r="ED24">
        <v>0</v>
      </c>
      <c r="EE24">
        <v>381.375804878049</v>
      </c>
      <c r="EF24">
        <v>12.581874564460101</v>
      </c>
      <c r="EG24">
        <v>1.47087011280966</v>
      </c>
      <c r="EH24">
        <v>0</v>
      </c>
      <c r="EI24">
        <v>23.951663414634101</v>
      </c>
      <c r="EJ24">
        <v>1.7734494773554599E-2</v>
      </c>
      <c r="EK24">
        <v>2.1294401070567899E-3</v>
      </c>
      <c r="EL24">
        <v>1</v>
      </c>
      <c r="EM24">
        <v>26.372317073170699</v>
      </c>
      <c r="EN24">
        <v>1.42163205574913</v>
      </c>
      <c r="EO24">
        <v>0.140332806348961</v>
      </c>
      <c r="EP24">
        <v>0</v>
      </c>
      <c r="EQ24">
        <v>1</v>
      </c>
      <c r="ER24">
        <v>4</v>
      </c>
      <c r="ES24" t="s">
        <v>301</v>
      </c>
      <c r="ET24">
        <v>100</v>
      </c>
      <c r="EU24">
        <v>100</v>
      </c>
      <c r="EV24">
        <v>-3.1469999999999998</v>
      </c>
      <c r="EW24">
        <v>-0.17630000000000001</v>
      </c>
      <c r="EX24">
        <v>-3.1461999999999102</v>
      </c>
      <c r="EY24">
        <v>0</v>
      </c>
      <c r="EZ24">
        <v>0</v>
      </c>
      <c r="FA24">
        <v>0</v>
      </c>
      <c r="FB24">
        <v>-0.176271428571425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1.1000000000000001</v>
      </c>
      <c r="FK24">
        <v>1</v>
      </c>
      <c r="FL24">
        <v>2</v>
      </c>
      <c r="FM24">
        <v>621.625</v>
      </c>
      <c r="FN24">
        <v>345.62299999999999</v>
      </c>
      <c r="FO24">
        <v>22.775300000000001</v>
      </c>
      <c r="FP24">
        <v>34.1021</v>
      </c>
      <c r="FQ24">
        <v>29.9998</v>
      </c>
      <c r="FR24">
        <v>34.076000000000001</v>
      </c>
      <c r="FS24">
        <v>34.061300000000003</v>
      </c>
      <c r="FT24">
        <v>20.641300000000001</v>
      </c>
      <c r="FU24">
        <v>100</v>
      </c>
      <c r="FV24">
        <v>2.9581400000000002</v>
      </c>
      <c r="FW24">
        <v>22.795200000000001</v>
      </c>
      <c r="FX24">
        <v>400</v>
      </c>
      <c r="FY24">
        <v>3.6190500000000001</v>
      </c>
      <c r="FZ24">
        <v>100.402</v>
      </c>
      <c r="GA24">
        <v>100.577</v>
      </c>
    </row>
    <row r="25" spans="1:183" x14ac:dyDescent="0.35">
      <c r="A25">
        <v>8</v>
      </c>
      <c r="B25">
        <v>1600209440</v>
      </c>
      <c r="C25">
        <v>2055.9000000953702</v>
      </c>
      <c r="D25" t="s">
        <v>326</v>
      </c>
      <c r="E25" t="s">
        <v>327</v>
      </c>
      <c r="F25">
        <v>1600209440</v>
      </c>
      <c r="G25">
        <f t="shared" si="0"/>
        <v>2.3985344833842661E-3</v>
      </c>
      <c r="H25">
        <f t="shared" si="1"/>
        <v>11.521413728723065</v>
      </c>
      <c r="I25">
        <f t="shared" si="2"/>
        <v>387.52800000000002</v>
      </c>
      <c r="J25">
        <f t="shared" si="3"/>
        <v>323.07445140435817</v>
      </c>
      <c r="K25">
        <f t="shared" si="4"/>
        <v>32.848427817046733</v>
      </c>
      <c r="L25">
        <f t="shared" si="5"/>
        <v>39.401709048024003</v>
      </c>
      <c r="M25">
        <f t="shared" si="6"/>
        <v>0.32307288598926637</v>
      </c>
      <c r="N25">
        <f t="shared" si="7"/>
        <v>2.9553593389559421</v>
      </c>
      <c r="O25">
        <f t="shared" si="8"/>
        <v>0.30465622819905813</v>
      </c>
      <c r="P25">
        <f t="shared" si="9"/>
        <v>0.19197726487002309</v>
      </c>
      <c r="Q25">
        <f t="shared" si="10"/>
        <v>41.279468455593339</v>
      </c>
      <c r="R25">
        <f t="shared" si="11"/>
        <v>26.632154354594213</v>
      </c>
      <c r="S25">
        <f t="shared" si="12"/>
        <v>26.373899999999999</v>
      </c>
      <c r="T25">
        <f t="shared" si="13"/>
        <v>3.4496387971909539</v>
      </c>
      <c r="U25">
        <f t="shared" si="14"/>
        <v>74.648548664022343</v>
      </c>
      <c r="V25">
        <f t="shared" si="15"/>
        <v>2.6732661768292001</v>
      </c>
      <c r="W25">
        <f t="shared" si="16"/>
        <v>3.581136170323977</v>
      </c>
      <c r="X25">
        <f t="shared" si="17"/>
        <v>0.77637262036175381</v>
      </c>
      <c r="Y25">
        <f t="shared" si="18"/>
        <v>-105.77537071724613</v>
      </c>
      <c r="Z25">
        <f t="shared" si="19"/>
        <v>101.25379091927937</v>
      </c>
      <c r="AA25">
        <f t="shared" si="20"/>
        <v>7.3711733154967076</v>
      </c>
      <c r="AB25">
        <f t="shared" si="21"/>
        <v>44.129061973123278</v>
      </c>
      <c r="AC25">
        <v>4</v>
      </c>
      <c r="AD25">
        <v>1</v>
      </c>
      <c r="AE25">
        <f t="shared" si="22"/>
        <v>1</v>
      </c>
      <c r="AF25">
        <f t="shared" si="23"/>
        <v>0</v>
      </c>
      <c r="AG25">
        <f t="shared" si="24"/>
        <v>53659.449813119703</v>
      </c>
      <c r="AH25" t="s">
        <v>298</v>
      </c>
      <c r="AI25">
        <v>10295.5</v>
      </c>
      <c r="AJ25">
        <v>784.62384615384599</v>
      </c>
      <c r="AK25">
        <v>3927.99</v>
      </c>
      <c r="AL25">
        <f t="shared" si="25"/>
        <v>3143.3661538461538</v>
      </c>
      <c r="AM25">
        <f t="shared" si="26"/>
        <v>0.80024800313803091</v>
      </c>
      <c r="AN25">
        <v>-0.87093362012922104</v>
      </c>
      <c r="AO25" t="s">
        <v>328</v>
      </c>
      <c r="AP25">
        <v>10311</v>
      </c>
      <c r="AQ25">
        <v>889.35015999999996</v>
      </c>
      <c r="AR25">
        <v>2796.47</v>
      </c>
      <c r="AS25">
        <f t="shared" si="27"/>
        <v>0.68197400293942012</v>
      </c>
      <c r="AT25">
        <v>0.5</v>
      </c>
      <c r="AU25">
        <f t="shared" si="28"/>
        <v>210.73083904166188</v>
      </c>
      <c r="AV25">
        <f t="shared" si="29"/>
        <v>11.521413728723065</v>
      </c>
      <c r="AW25">
        <f t="shared" si="30"/>
        <v>71.856476922012391</v>
      </c>
      <c r="AX25">
        <f t="shared" si="31"/>
        <v>1</v>
      </c>
      <c r="AY25">
        <f t="shared" si="32"/>
        <v>5.8806520228405185E-2</v>
      </c>
      <c r="AZ25">
        <f t="shared" si="33"/>
        <v>0.40462440147757711</v>
      </c>
      <c r="BA25" t="s">
        <v>299</v>
      </c>
      <c r="BB25">
        <v>0</v>
      </c>
      <c r="BC25">
        <f t="shared" si="34"/>
        <v>2796.47</v>
      </c>
      <c r="BD25">
        <f t="shared" si="35"/>
        <v>0.68197400293942001</v>
      </c>
      <c r="BE25">
        <f t="shared" si="36"/>
        <v>0.28806590648143199</v>
      </c>
      <c r="BF25">
        <f t="shared" si="37"/>
        <v>0.94794516785195371</v>
      </c>
      <c r="BG25">
        <f t="shared" si="38"/>
        <v>0.35997079074465982</v>
      </c>
      <c r="BH25">
        <f t="shared" si="39"/>
        <v>0</v>
      </c>
      <c r="BI25">
        <f t="shared" si="40"/>
        <v>1</v>
      </c>
      <c r="BJ25">
        <v>1928</v>
      </c>
      <c r="BK25">
        <v>300</v>
      </c>
      <c r="BL25">
        <v>300</v>
      </c>
      <c r="BM25">
        <v>300</v>
      </c>
      <c r="BN25">
        <v>10311</v>
      </c>
      <c r="BO25">
        <v>2715.22</v>
      </c>
      <c r="BP25">
        <v>-8.3397499999999999E-3</v>
      </c>
      <c r="BQ25">
        <v>-11.06</v>
      </c>
      <c r="BR25">
        <f t="shared" si="41"/>
        <v>249.994</v>
      </c>
      <c r="BS25">
        <f t="shared" si="42"/>
        <v>210.73083904166188</v>
      </c>
      <c r="BT25">
        <f t="shared" si="43"/>
        <v>0.84294358681273107</v>
      </c>
      <c r="BU25">
        <f t="shared" si="44"/>
        <v>0.19588717362546215</v>
      </c>
      <c r="BV25">
        <v>6</v>
      </c>
      <c r="BW25">
        <v>0.5</v>
      </c>
      <c r="BX25" t="s">
        <v>300</v>
      </c>
      <c r="BY25">
        <v>1600209440</v>
      </c>
      <c r="BZ25">
        <v>387.52800000000002</v>
      </c>
      <c r="CA25">
        <v>399.97800000000001</v>
      </c>
      <c r="CB25">
        <v>26.292400000000001</v>
      </c>
      <c r="CC25">
        <v>23.957100000000001</v>
      </c>
      <c r="CD25">
        <v>390.721</v>
      </c>
      <c r="CE25">
        <v>26.468399999999999</v>
      </c>
      <c r="CF25">
        <v>600.04399999999998</v>
      </c>
      <c r="CG25">
        <v>101.574</v>
      </c>
      <c r="CH25">
        <v>0.100483</v>
      </c>
      <c r="CI25">
        <v>27.009399999999999</v>
      </c>
      <c r="CJ25">
        <v>26.373899999999999</v>
      </c>
      <c r="CK25">
        <v>999.9</v>
      </c>
      <c r="CL25">
        <v>0</v>
      </c>
      <c r="CM25">
        <v>0</v>
      </c>
      <c r="CN25">
        <v>9990.6200000000008</v>
      </c>
      <c r="CO25">
        <v>0</v>
      </c>
      <c r="CP25">
        <v>1.5289399999999999E-3</v>
      </c>
      <c r="CQ25">
        <v>249.994</v>
      </c>
      <c r="CR25">
        <v>0.89988900000000005</v>
      </c>
      <c r="CS25">
        <v>0.10011100000000001</v>
      </c>
      <c r="CT25">
        <v>0</v>
      </c>
      <c r="CU25">
        <v>887.26499999999999</v>
      </c>
      <c r="CV25">
        <v>5.0011200000000002</v>
      </c>
      <c r="CW25">
        <v>2264.4699999999998</v>
      </c>
      <c r="CX25">
        <v>2399.9899999999998</v>
      </c>
      <c r="CY25">
        <v>43.5</v>
      </c>
      <c r="CZ25">
        <v>47.375</v>
      </c>
      <c r="DA25">
        <v>45.686999999999998</v>
      </c>
      <c r="DB25">
        <v>47</v>
      </c>
      <c r="DC25">
        <v>45.375</v>
      </c>
      <c r="DD25">
        <v>220.47</v>
      </c>
      <c r="DE25">
        <v>24.53</v>
      </c>
      <c r="DF25">
        <v>0</v>
      </c>
      <c r="DG25">
        <v>120</v>
      </c>
      <c r="DH25">
        <v>0</v>
      </c>
      <c r="DI25">
        <v>889.35015999999996</v>
      </c>
      <c r="DJ25">
        <v>-14.5334615155622</v>
      </c>
      <c r="DK25">
        <v>-40.443076840349399</v>
      </c>
      <c r="DL25">
        <v>2268.1956</v>
      </c>
      <c r="DM25">
        <v>15</v>
      </c>
      <c r="DN25">
        <v>1600209375</v>
      </c>
      <c r="DO25" t="s">
        <v>329</v>
      </c>
      <c r="DP25">
        <v>1600209369.5</v>
      </c>
      <c r="DQ25">
        <v>1600209375</v>
      </c>
      <c r="DR25">
        <v>124</v>
      </c>
      <c r="DS25">
        <v>-4.7E-2</v>
      </c>
      <c r="DT25">
        <v>0</v>
      </c>
      <c r="DU25">
        <v>-3.1930000000000001</v>
      </c>
      <c r="DV25">
        <v>-0.17599999999999999</v>
      </c>
      <c r="DW25">
        <v>400</v>
      </c>
      <c r="DX25">
        <v>24</v>
      </c>
      <c r="DY25">
        <v>0.15</v>
      </c>
      <c r="DZ25">
        <v>0.02</v>
      </c>
      <c r="EA25">
        <v>400.16051219512201</v>
      </c>
      <c r="EB25">
        <v>-2.40493379790929</v>
      </c>
      <c r="EC25">
        <v>0.27351212769751299</v>
      </c>
      <c r="ED25">
        <v>0</v>
      </c>
      <c r="EE25">
        <v>387.204487804878</v>
      </c>
      <c r="EF25">
        <v>4.1790940766548896</v>
      </c>
      <c r="EG25">
        <v>0.52280669010365299</v>
      </c>
      <c r="EH25">
        <v>0</v>
      </c>
      <c r="EI25">
        <v>23.9462048780488</v>
      </c>
      <c r="EJ25">
        <v>8.8722648083650393E-2</v>
      </c>
      <c r="EK25">
        <v>8.9183819821900597E-3</v>
      </c>
      <c r="EL25">
        <v>1</v>
      </c>
      <c r="EM25">
        <v>26.117034146341499</v>
      </c>
      <c r="EN25">
        <v>0.94141881533112004</v>
      </c>
      <c r="EO25">
        <v>9.32507702440067E-2</v>
      </c>
      <c r="EP25">
        <v>0</v>
      </c>
      <c r="EQ25">
        <v>1</v>
      </c>
      <c r="ER25">
        <v>4</v>
      </c>
      <c r="ES25" t="s">
        <v>301</v>
      </c>
      <c r="ET25">
        <v>100</v>
      </c>
      <c r="EU25">
        <v>100</v>
      </c>
      <c r="EV25">
        <v>-3.1930000000000001</v>
      </c>
      <c r="EW25">
        <v>-0.17599999999999999</v>
      </c>
      <c r="EX25">
        <v>-3.1928095238096099</v>
      </c>
      <c r="EY25">
        <v>0</v>
      </c>
      <c r="EZ25">
        <v>0</v>
      </c>
      <c r="FA25">
        <v>0</v>
      </c>
      <c r="FB25">
        <v>-0.17603000000000399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1.2</v>
      </c>
      <c r="FK25">
        <v>1.1000000000000001</v>
      </c>
      <c r="FL25">
        <v>2</v>
      </c>
      <c r="FM25">
        <v>621.58600000000001</v>
      </c>
      <c r="FN25">
        <v>344.65600000000001</v>
      </c>
      <c r="FO25">
        <v>22.573599999999999</v>
      </c>
      <c r="FP25">
        <v>34.1113</v>
      </c>
      <c r="FQ25">
        <v>29.999600000000001</v>
      </c>
      <c r="FR25">
        <v>34.085599999999999</v>
      </c>
      <c r="FS25">
        <v>34.073500000000003</v>
      </c>
      <c r="FT25">
        <v>20.610900000000001</v>
      </c>
      <c r="FU25">
        <v>100</v>
      </c>
      <c r="FV25">
        <v>15.6342</v>
      </c>
      <c r="FW25">
        <v>22.616199999999999</v>
      </c>
      <c r="FX25">
        <v>400</v>
      </c>
      <c r="FY25">
        <v>21.428699999999999</v>
      </c>
      <c r="FZ25">
        <v>100.402</v>
      </c>
      <c r="GA25">
        <v>100.57299999999999</v>
      </c>
    </row>
    <row r="26" spans="1:183" x14ac:dyDescent="0.35">
      <c r="A26">
        <v>9</v>
      </c>
      <c r="B26">
        <v>1600209560.5</v>
      </c>
      <c r="C26">
        <v>2176.4000000953702</v>
      </c>
      <c r="D26" t="s">
        <v>330</v>
      </c>
      <c r="E26" t="s">
        <v>331</v>
      </c>
      <c r="F26">
        <v>1600209560.5</v>
      </c>
      <c r="G26">
        <f t="shared" si="0"/>
        <v>2.1259047978995243E-3</v>
      </c>
      <c r="H26">
        <f t="shared" si="1"/>
        <v>6.975061622122821</v>
      </c>
      <c r="I26">
        <f t="shared" si="2"/>
        <v>392.14600000000002</v>
      </c>
      <c r="J26">
        <f t="shared" si="3"/>
        <v>346.72247439844523</v>
      </c>
      <c r="K26">
        <f t="shared" si="4"/>
        <v>35.25459557339466</v>
      </c>
      <c r="L26">
        <f t="shared" si="5"/>
        <v>39.87324057867999</v>
      </c>
      <c r="M26">
        <f t="shared" si="6"/>
        <v>0.28589036971445264</v>
      </c>
      <c r="N26">
        <f t="shared" si="7"/>
        <v>2.9548956794794834</v>
      </c>
      <c r="O26">
        <f t="shared" si="8"/>
        <v>0.27136445066817455</v>
      </c>
      <c r="P26">
        <f t="shared" si="9"/>
        <v>0.17084635190068498</v>
      </c>
      <c r="Q26">
        <f t="shared" si="10"/>
        <v>24.791335873314971</v>
      </c>
      <c r="R26">
        <f t="shared" si="11"/>
        <v>26.473841736227225</v>
      </c>
      <c r="S26">
        <f t="shared" si="12"/>
        <v>26.2348</v>
      </c>
      <c r="T26">
        <f t="shared" si="13"/>
        <v>3.4214254362739682</v>
      </c>
      <c r="U26">
        <f t="shared" si="14"/>
        <v>74.536939220080995</v>
      </c>
      <c r="V26">
        <f t="shared" si="15"/>
        <v>2.6486310435039995</v>
      </c>
      <c r="W26">
        <f t="shared" si="16"/>
        <v>3.553447553948434</v>
      </c>
      <c r="X26">
        <f t="shared" si="17"/>
        <v>0.77279439276996875</v>
      </c>
      <c r="Y26">
        <f t="shared" si="18"/>
        <v>-93.752401587369022</v>
      </c>
      <c r="Z26">
        <f t="shared" si="19"/>
        <v>102.35303579782322</v>
      </c>
      <c r="AA26">
        <f t="shared" si="20"/>
        <v>7.4422553758030698</v>
      </c>
      <c r="AB26">
        <f t="shared" si="21"/>
        <v>40.834225459572245</v>
      </c>
      <c r="AC26">
        <v>4</v>
      </c>
      <c r="AD26">
        <v>1</v>
      </c>
      <c r="AE26">
        <f t="shared" si="22"/>
        <v>1</v>
      </c>
      <c r="AF26">
        <f t="shared" si="23"/>
        <v>0</v>
      </c>
      <c r="AG26">
        <f t="shared" si="24"/>
        <v>53669.645149224401</v>
      </c>
      <c r="AH26" t="s">
        <v>298</v>
      </c>
      <c r="AI26">
        <v>10295.5</v>
      </c>
      <c r="AJ26">
        <v>784.62384615384599</v>
      </c>
      <c r="AK26">
        <v>3927.99</v>
      </c>
      <c r="AL26">
        <f t="shared" si="25"/>
        <v>3143.3661538461538</v>
      </c>
      <c r="AM26">
        <f t="shared" si="26"/>
        <v>0.80024800313803091</v>
      </c>
      <c r="AN26">
        <v>-0.87093362012922104</v>
      </c>
      <c r="AO26" t="s">
        <v>332</v>
      </c>
      <c r="AP26">
        <v>10303.6</v>
      </c>
      <c r="AQ26">
        <v>838.56867999999997</v>
      </c>
      <c r="AR26">
        <v>2875.17</v>
      </c>
      <c r="AS26">
        <f t="shared" si="27"/>
        <v>0.7083411833039438</v>
      </c>
      <c r="AT26">
        <v>0.5</v>
      </c>
      <c r="AU26">
        <f t="shared" si="28"/>
        <v>126.62371122768889</v>
      </c>
      <c r="AV26">
        <f t="shared" si="29"/>
        <v>6.975061622122821</v>
      </c>
      <c r="AW26">
        <f t="shared" si="30"/>
        <v>44.846394722679008</v>
      </c>
      <c r="AX26">
        <f t="shared" si="31"/>
        <v>1</v>
      </c>
      <c r="AY26">
        <f t="shared" si="32"/>
        <v>6.1963080738833637E-2</v>
      </c>
      <c r="AZ26">
        <f t="shared" si="33"/>
        <v>0.36617660868748619</v>
      </c>
      <c r="BA26" t="s">
        <v>299</v>
      </c>
      <c r="BB26">
        <v>0</v>
      </c>
      <c r="BC26">
        <f t="shared" si="34"/>
        <v>2875.17</v>
      </c>
      <c r="BD26">
        <f t="shared" si="35"/>
        <v>0.7083411833039438</v>
      </c>
      <c r="BE26">
        <f t="shared" si="36"/>
        <v>0.26803021392620646</v>
      </c>
      <c r="BF26">
        <f t="shared" si="37"/>
        <v>0.9741958178024881</v>
      </c>
      <c r="BG26">
        <f t="shared" si="38"/>
        <v>0.33493393657362897</v>
      </c>
      <c r="BH26">
        <f t="shared" si="39"/>
        <v>0</v>
      </c>
      <c r="BI26">
        <f t="shared" si="40"/>
        <v>1</v>
      </c>
      <c r="BJ26">
        <v>1929</v>
      </c>
      <c r="BK26">
        <v>300</v>
      </c>
      <c r="BL26">
        <v>300</v>
      </c>
      <c r="BM26">
        <v>300</v>
      </c>
      <c r="BN26">
        <v>10303.6</v>
      </c>
      <c r="BO26">
        <v>2809.64</v>
      </c>
      <c r="BP26">
        <v>-8.4191100000000005E-3</v>
      </c>
      <c r="BQ26">
        <v>-15.87</v>
      </c>
      <c r="BR26">
        <f t="shared" si="41"/>
        <v>150.22499999999999</v>
      </c>
      <c r="BS26">
        <f t="shared" si="42"/>
        <v>126.62371122768889</v>
      </c>
      <c r="BT26">
        <f t="shared" si="43"/>
        <v>0.84289373424988445</v>
      </c>
      <c r="BU26">
        <f t="shared" si="44"/>
        <v>0.19578746849976889</v>
      </c>
      <c r="BV26">
        <v>6</v>
      </c>
      <c r="BW26">
        <v>0.5</v>
      </c>
      <c r="BX26" t="s">
        <v>300</v>
      </c>
      <c r="BY26">
        <v>1600209560.5</v>
      </c>
      <c r="BZ26">
        <v>392.14600000000002</v>
      </c>
      <c r="CA26">
        <v>399.95499999999998</v>
      </c>
      <c r="CB26">
        <v>26.0488</v>
      </c>
      <c r="CC26">
        <v>23.978200000000001</v>
      </c>
      <c r="CD26">
        <v>395.291</v>
      </c>
      <c r="CE26">
        <v>26.2256</v>
      </c>
      <c r="CF26">
        <v>599.97900000000004</v>
      </c>
      <c r="CG26">
        <v>101.57899999999999</v>
      </c>
      <c r="CH26">
        <v>0.10058</v>
      </c>
      <c r="CI26">
        <v>26.877300000000002</v>
      </c>
      <c r="CJ26">
        <v>26.2348</v>
      </c>
      <c r="CK26">
        <v>999.9</v>
      </c>
      <c r="CL26">
        <v>0</v>
      </c>
      <c r="CM26">
        <v>0</v>
      </c>
      <c r="CN26">
        <v>9987.5</v>
      </c>
      <c r="CO26">
        <v>0</v>
      </c>
      <c r="CP26">
        <v>1.5289399999999999E-3</v>
      </c>
      <c r="CQ26">
        <v>150.22499999999999</v>
      </c>
      <c r="CR26">
        <v>0.90019000000000005</v>
      </c>
      <c r="CS26">
        <v>9.9810399999999994E-2</v>
      </c>
      <c r="CT26">
        <v>0</v>
      </c>
      <c r="CU26">
        <v>836.94799999999998</v>
      </c>
      <c r="CV26">
        <v>5.0011200000000002</v>
      </c>
      <c r="CW26">
        <v>1288.01</v>
      </c>
      <c r="CX26">
        <v>1422.71</v>
      </c>
      <c r="CY26">
        <v>43</v>
      </c>
      <c r="CZ26">
        <v>47.125</v>
      </c>
      <c r="DA26">
        <v>45.25</v>
      </c>
      <c r="DB26">
        <v>46.686999999999998</v>
      </c>
      <c r="DC26">
        <v>44.936999999999998</v>
      </c>
      <c r="DD26">
        <v>130.72999999999999</v>
      </c>
      <c r="DE26">
        <v>14.49</v>
      </c>
      <c r="DF26">
        <v>0</v>
      </c>
      <c r="DG26">
        <v>120</v>
      </c>
      <c r="DH26">
        <v>0</v>
      </c>
      <c r="DI26">
        <v>838.56867999999997</v>
      </c>
      <c r="DJ26">
        <v>-11.945769252848599</v>
      </c>
      <c r="DK26">
        <v>-17.567692366893102</v>
      </c>
      <c r="DL26">
        <v>1288.2331999999999</v>
      </c>
      <c r="DM26">
        <v>15</v>
      </c>
      <c r="DN26">
        <v>1600209494.5</v>
      </c>
      <c r="DO26" t="s">
        <v>333</v>
      </c>
      <c r="DP26">
        <v>1600209489.5</v>
      </c>
      <c r="DQ26">
        <v>1600209494.5</v>
      </c>
      <c r="DR26">
        <v>125</v>
      </c>
      <c r="DS26">
        <v>4.7E-2</v>
      </c>
      <c r="DT26">
        <v>-1E-3</v>
      </c>
      <c r="DU26">
        <v>-3.145</v>
      </c>
      <c r="DV26">
        <v>-0.17699999999999999</v>
      </c>
      <c r="DW26">
        <v>400</v>
      </c>
      <c r="DX26">
        <v>24</v>
      </c>
      <c r="DY26">
        <v>0.22</v>
      </c>
      <c r="DZ26">
        <v>0.04</v>
      </c>
      <c r="EA26">
        <v>400.11473170731699</v>
      </c>
      <c r="EB26">
        <v>-1.7879790940756</v>
      </c>
      <c r="EC26">
        <v>0.21278467581791899</v>
      </c>
      <c r="ED26">
        <v>0</v>
      </c>
      <c r="EE26">
        <v>391.73482926829303</v>
      </c>
      <c r="EF26">
        <v>4.3909965156796398</v>
      </c>
      <c r="EG26">
        <v>0.51499845618708096</v>
      </c>
      <c r="EH26">
        <v>0</v>
      </c>
      <c r="EI26">
        <v>23.972426829268301</v>
      </c>
      <c r="EJ26">
        <v>1.8114982578389598E-2</v>
      </c>
      <c r="EK26">
        <v>2.1474913771080901E-3</v>
      </c>
      <c r="EL26">
        <v>1</v>
      </c>
      <c r="EM26">
        <v>25.891975609756098</v>
      </c>
      <c r="EN26">
        <v>0.74984947735202301</v>
      </c>
      <c r="EO26">
        <v>7.48162098664088E-2</v>
      </c>
      <c r="EP26">
        <v>0</v>
      </c>
      <c r="EQ26">
        <v>1</v>
      </c>
      <c r="ER26">
        <v>4</v>
      </c>
      <c r="ES26" t="s">
        <v>301</v>
      </c>
      <c r="ET26">
        <v>100</v>
      </c>
      <c r="EU26">
        <v>100</v>
      </c>
      <c r="EV26">
        <v>-3.145</v>
      </c>
      <c r="EW26">
        <v>-0.17680000000000001</v>
      </c>
      <c r="EX26">
        <v>-3.1454</v>
      </c>
      <c r="EY26">
        <v>0</v>
      </c>
      <c r="EZ26">
        <v>0</v>
      </c>
      <c r="FA26">
        <v>0</v>
      </c>
      <c r="FB26">
        <v>-0.17676500000000001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1.2</v>
      </c>
      <c r="FK26">
        <v>1.1000000000000001</v>
      </c>
      <c r="FL26">
        <v>2</v>
      </c>
      <c r="FM26">
        <v>621.59400000000005</v>
      </c>
      <c r="FN26">
        <v>344.84800000000001</v>
      </c>
      <c r="FO26">
        <v>22.420200000000001</v>
      </c>
      <c r="FP26">
        <v>34.1113</v>
      </c>
      <c r="FQ26">
        <v>29.999300000000002</v>
      </c>
      <c r="FR26">
        <v>34.088200000000001</v>
      </c>
      <c r="FS26">
        <v>34.076599999999999</v>
      </c>
      <c r="FT26">
        <v>20.622699999999998</v>
      </c>
      <c r="FU26">
        <v>100</v>
      </c>
      <c r="FV26">
        <v>12.8285</v>
      </c>
      <c r="FW26">
        <v>22.462399999999999</v>
      </c>
      <c r="FX26">
        <v>400</v>
      </c>
      <c r="FY26">
        <v>15.364800000000001</v>
      </c>
      <c r="FZ26">
        <v>100.401</v>
      </c>
      <c r="GA26">
        <v>100.577</v>
      </c>
    </row>
    <row r="27" spans="1:183" x14ac:dyDescent="0.35">
      <c r="A27">
        <v>10</v>
      </c>
      <c r="B27">
        <v>1600209681</v>
      </c>
      <c r="C27">
        <v>2296.9000000953702</v>
      </c>
      <c r="D27" t="s">
        <v>334</v>
      </c>
      <c r="E27" t="s">
        <v>335</v>
      </c>
      <c r="F27">
        <v>1600209681</v>
      </c>
      <c r="G27">
        <f t="shared" si="0"/>
        <v>1.8564307293039567E-3</v>
      </c>
      <c r="H27">
        <f t="shared" si="1"/>
        <v>4.7095940535088703</v>
      </c>
      <c r="I27">
        <f t="shared" si="2"/>
        <v>394.59699999999998</v>
      </c>
      <c r="J27">
        <f t="shared" si="3"/>
        <v>358.41995353761394</v>
      </c>
      <c r="K27">
        <f t="shared" si="4"/>
        <v>36.442191322051308</v>
      </c>
      <c r="L27">
        <f t="shared" si="5"/>
        <v>40.120476628537901</v>
      </c>
      <c r="M27">
        <f t="shared" si="6"/>
        <v>0.24875822887090118</v>
      </c>
      <c r="N27">
        <f t="shared" si="7"/>
        <v>2.9533932806515573</v>
      </c>
      <c r="O27">
        <f t="shared" si="8"/>
        <v>0.23767668393187713</v>
      </c>
      <c r="P27">
        <f t="shared" si="9"/>
        <v>0.14950241903382824</v>
      </c>
      <c r="Q27">
        <f t="shared" si="10"/>
        <v>16.464874407952507</v>
      </c>
      <c r="R27">
        <f t="shared" si="11"/>
        <v>26.341532835497869</v>
      </c>
      <c r="S27">
        <f t="shared" si="12"/>
        <v>26.095099999999999</v>
      </c>
      <c r="T27">
        <f t="shared" si="13"/>
        <v>3.3932934012590126</v>
      </c>
      <c r="U27">
        <f t="shared" si="14"/>
        <v>74.472113284357349</v>
      </c>
      <c r="V27">
        <f t="shared" si="15"/>
        <v>2.6226342885200804</v>
      </c>
      <c r="W27">
        <f t="shared" si="16"/>
        <v>3.5216326929062145</v>
      </c>
      <c r="X27">
        <f t="shared" si="17"/>
        <v>0.77065911273893217</v>
      </c>
      <c r="Y27">
        <f t="shared" si="18"/>
        <v>-81.868595162304487</v>
      </c>
      <c r="Z27">
        <f t="shared" si="19"/>
        <v>100.19924694730422</v>
      </c>
      <c r="AA27">
        <f t="shared" si="20"/>
        <v>7.2786808712013649</v>
      </c>
      <c r="AB27">
        <f t="shared" si="21"/>
        <v>42.074207064153605</v>
      </c>
      <c r="AC27">
        <v>5</v>
      </c>
      <c r="AD27">
        <v>1</v>
      </c>
      <c r="AE27">
        <f t="shared" si="22"/>
        <v>1</v>
      </c>
      <c r="AF27">
        <f t="shared" si="23"/>
        <v>0</v>
      </c>
      <c r="AG27">
        <f t="shared" si="24"/>
        <v>53653.020779657229</v>
      </c>
      <c r="AH27" t="s">
        <v>298</v>
      </c>
      <c r="AI27">
        <v>10295.5</v>
      </c>
      <c r="AJ27">
        <v>784.62384615384599</v>
      </c>
      <c r="AK27">
        <v>3927.99</v>
      </c>
      <c r="AL27">
        <f t="shared" si="25"/>
        <v>3143.3661538461538</v>
      </c>
      <c r="AM27">
        <f t="shared" si="26"/>
        <v>0.80024800313803091</v>
      </c>
      <c r="AN27">
        <v>-0.87093362012922104</v>
      </c>
      <c r="AO27" t="s">
        <v>336</v>
      </c>
      <c r="AP27">
        <v>10300.200000000001</v>
      </c>
      <c r="AQ27">
        <v>810.96596</v>
      </c>
      <c r="AR27">
        <v>2928.81</v>
      </c>
      <c r="AS27">
        <f t="shared" si="27"/>
        <v>0.72310735076703514</v>
      </c>
      <c r="AT27">
        <v>0.5</v>
      </c>
      <c r="AU27">
        <f t="shared" si="28"/>
        <v>84.128599652453957</v>
      </c>
      <c r="AV27">
        <f t="shared" si="29"/>
        <v>4.7095940535088703</v>
      </c>
      <c r="AW27">
        <f t="shared" si="30"/>
        <v>30.417004409213249</v>
      </c>
      <c r="AX27">
        <f t="shared" si="31"/>
        <v>1</v>
      </c>
      <c r="AY27">
        <f t="shared" si="32"/>
        <v>6.6333300407851403E-2</v>
      </c>
      <c r="AZ27">
        <f t="shared" si="33"/>
        <v>0.3411556229321806</v>
      </c>
      <c r="BA27" t="s">
        <v>299</v>
      </c>
      <c r="BB27">
        <v>0</v>
      </c>
      <c r="BC27">
        <f t="shared" si="34"/>
        <v>2928.81</v>
      </c>
      <c r="BD27">
        <f t="shared" si="35"/>
        <v>0.72310735076703503</v>
      </c>
      <c r="BE27">
        <f t="shared" si="36"/>
        <v>0.25437437468017993</v>
      </c>
      <c r="BF27">
        <f t="shared" si="37"/>
        <v>0.98771463298608542</v>
      </c>
      <c r="BG27">
        <f t="shared" si="38"/>
        <v>0.31786942758081971</v>
      </c>
      <c r="BH27">
        <f t="shared" si="39"/>
        <v>0</v>
      </c>
      <c r="BI27">
        <f t="shared" si="40"/>
        <v>1</v>
      </c>
      <c r="BJ27">
        <v>1930</v>
      </c>
      <c r="BK27">
        <v>300</v>
      </c>
      <c r="BL27">
        <v>300</v>
      </c>
      <c r="BM27">
        <v>300</v>
      </c>
      <c r="BN27">
        <v>10300.200000000001</v>
      </c>
      <c r="BO27">
        <v>2901.9</v>
      </c>
      <c r="BP27">
        <v>-8.4589000000000001E-3</v>
      </c>
      <c r="BQ27">
        <v>-30.63</v>
      </c>
      <c r="BR27">
        <f t="shared" si="41"/>
        <v>99.813800000000001</v>
      </c>
      <c r="BS27">
        <f t="shared" si="42"/>
        <v>84.128599652453957</v>
      </c>
      <c r="BT27">
        <f t="shared" si="43"/>
        <v>0.84285539326680237</v>
      </c>
      <c r="BU27">
        <f t="shared" si="44"/>
        <v>0.19571078653360469</v>
      </c>
      <c r="BV27">
        <v>6</v>
      </c>
      <c r="BW27">
        <v>0.5</v>
      </c>
      <c r="BX27" t="s">
        <v>300</v>
      </c>
      <c r="BY27">
        <v>1600209681</v>
      </c>
      <c r="BZ27">
        <v>394.59699999999998</v>
      </c>
      <c r="CA27">
        <v>400.03899999999999</v>
      </c>
      <c r="CB27">
        <v>25.7944</v>
      </c>
      <c r="CC27">
        <v>23.985900000000001</v>
      </c>
      <c r="CD27">
        <v>397.76299999999998</v>
      </c>
      <c r="CE27">
        <v>25.971399999999999</v>
      </c>
      <c r="CF27">
        <v>600.01499999999999</v>
      </c>
      <c r="CG27">
        <v>101.575</v>
      </c>
      <c r="CH27">
        <v>9.9560700000000002E-2</v>
      </c>
      <c r="CI27">
        <v>26.724399999999999</v>
      </c>
      <c r="CJ27">
        <v>26.095099999999999</v>
      </c>
      <c r="CK27">
        <v>999.9</v>
      </c>
      <c r="CL27">
        <v>0</v>
      </c>
      <c r="CM27">
        <v>0</v>
      </c>
      <c r="CN27">
        <v>9979.3799999999992</v>
      </c>
      <c r="CO27">
        <v>0</v>
      </c>
      <c r="CP27">
        <v>1.5289399999999999E-3</v>
      </c>
      <c r="CQ27">
        <v>99.813800000000001</v>
      </c>
      <c r="CR27">
        <v>0.89982300000000004</v>
      </c>
      <c r="CS27">
        <v>0.100177</v>
      </c>
      <c r="CT27">
        <v>0</v>
      </c>
      <c r="CU27">
        <v>810.30399999999997</v>
      </c>
      <c r="CV27">
        <v>5.0011200000000002</v>
      </c>
      <c r="CW27">
        <v>831.33100000000002</v>
      </c>
      <c r="CX27">
        <v>928.78899999999999</v>
      </c>
      <c r="CY27">
        <v>42.561999999999998</v>
      </c>
      <c r="CZ27">
        <v>46.811999999999998</v>
      </c>
      <c r="DA27">
        <v>44.936999999999998</v>
      </c>
      <c r="DB27">
        <v>46.436999999999998</v>
      </c>
      <c r="DC27">
        <v>44.561999999999998</v>
      </c>
      <c r="DD27">
        <v>85.31</v>
      </c>
      <c r="DE27">
        <v>9.5</v>
      </c>
      <c r="DF27">
        <v>0</v>
      </c>
      <c r="DG27">
        <v>120</v>
      </c>
      <c r="DH27">
        <v>0</v>
      </c>
      <c r="DI27">
        <v>810.96596</v>
      </c>
      <c r="DJ27">
        <v>-2.2337692352674301</v>
      </c>
      <c r="DK27">
        <v>-4.5831538539923802</v>
      </c>
      <c r="DL27">
        <v>833.35455999999999</v>
      </c>
      <c r="DM27">
        <v>15</v>
      </c>
      <c r="DN27">
        <v>1600209614</v>
      </c>
      <c r="DO27" t="s">
        <v>337</v>
      </c>
      <c r="DP27">
        <v>1600209609</v>
      </c>
      <c r="DQ27">
        <v>1600209614</v>
      </c>
      <c r="DR27">
        <v>126</v>
      </c>
      <c r="DS27">
        <v>-2.1000000000000001E-2</v>
      </c>
      <c r="DT27">
        <v>0</v>
      </c>
      <c r="DU27">
        <v>-3.1659999999999999</v>
      </c>
      <c r="DV27">
        <v>-0.17699999999999999</v>
      </c>
      <c r="DW27">
        <v>400</v>
      </c>
      <c r="DX27">
        <v>24</v>
      </c>
      <c r="DY27">
        <v>0.44</v>
      </c>
      <c r="DZ27">
        <v>0.05</v>
      </c>
      <c r="EA27">
        <v>400.04124390243902</v>
      </c>
      <c r="EB27">
        <v>-1.1983902439027601</v>
      </c>
      <c r="EC27">
        <v>0.13056402606324799</v>
      </c>
      <c r="ED27">
        <v>0</v>
      </c>
      <c r="EE27">
        <v>394.20519512195102</v>
      </c>
      <c r="EF27">
        <v>4.6628780487797998</v>
      </c>
      <c r="EG27">
        <v>0.53752083201887102</v>
      </c>
      <c r="EH27">
        <v>0</v>
      </c>
      <c r="EI27">
        <v>23.9849682926829</v>
      </c>
      <c r="EJ27">
        <v>1.77637630662404E-2</v>
      </c>
      <c r="EK27">
        <v>1.93874978880845E-3</v>
      </c>
      <c r="EL27">
        <v>1</v>
      </c>
      <c r="EM27">
        <v>25.652934146341501</v>
      </c>
      <c r="EN27">
        <v>0.747393031358902</v>
      </c>
      <c r="EO27">
        <v>7.4022510121983007E-2</v>
      </c>
      <c r="EP27">
        <v>0</v>
      </c>
      <c r="EQ27">
        <v>1</v>
      </c>
      <c r="ER27">
        <v>4</v>
      </c>
      <c r="ES27" t="s">
        <v>301</v>
      </c>
      <c r="ET27">
        <v>100</v>
      </c>
      <c r="EU27">
        <v>100</v>
      </c>
      <c r="EV27">
        <v>-3.1659999999999999</v>
      </c>
      <c r="EW27">
        <v>-0.17699999999999999</v>
      </c>
      <c r="EX27">
        <v>-3.1662999999999801</v>
      </c>
      <c r="EY27">
        <v>0</v>
      </c>
      <c r="EZ27">
        <v>0</v>
      </c>
      <c r="FA27">
        <v>0</v>
      </c>
      <c r="FB27">
        <v>-0.177015000000001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1.2</v>
      </c>
      <c r="FK27">
        <v>1.1000000000000001</v>
      </c>
      <c r="FL27">
        <v>2</v>
      </c>
      <c r="FM27">
        <v>621.37699999999995</v>
      </c>
      <c r="FN27">
        <v>345.476</v>
      </c>
      <c r="FO27">
        <v>22.264800000000001</v>
      </c>
      <c r="FP27">
        <v>34.0959</v>
      </c>
      <c r="FQ27">
        <v>29.999300000000002</v>
      </c>
      <c r="FR27">
        <v>34.0852</v>
      </c>
      <c r="FS27">
        <v>34.073500000000003</v>
      </c>
      <c r="FT27">
        <v>20.631</v>
      </c>
      <c r="FU27">
        <v>100</v>
      </c>
      <c r="FV27">
        <v>7.7826500000000003</v>
      </c>
      <c r="FW27">
        <v>22.319600000000001</v>
      </c>
      <c r="FX27">
        <v>400</v>
      </c>
      <c r="FY27">
        <v>10.449299999999999</v>
      </c>
      <c r="FZ27">
        <v>100.402</v>
      </c>
      <c r="GA27">
        <v>100.574</v>
      </c>
    </row>
    <row r="28" spans="1:183" x14ac:dyDescent="0.35">
      <c r="A28">
        <v>11</v>
      </c>
      <c r="B28">
        <v>1600209801.5</v>
      </c>
      <c r="C28">
        <v>2417.4000000953702</v>
      </c>
      <c r="D28" t="s">
        <v>338</v>
      </c>
      <c r="E28" t="s">
        <v>339</v>
      </c>
      <c r="F28">
        <v>1600209801.5</v>
      </c>
      <c r="G28">
        <f t="shared" si="0"/>
        <v>1.5819526841626126E-3</v>
      </c>
      <c r="H28">
        <f t="shared" si="1"/>
        <v>1.7869789460926195</v>
      </c>
      <c r="I28">
        <f t="shared" si="2"/>
        <v>397.50099999999998</v>
      </c>
      <c r="J28">
        <f t="shared" si="3"/>
        <v>378.62152970346824</v>
      </c>
      <c r="K28">
        <f t="shared" si="4"/>
        <v>38.495063496724519</v>
      </c>
      <c r="L28">
        <f t="shared" si="5"/>
        <v>40.414569786867901</v>
      </c>
      <c r="M28">
        <f t="shared" si="6"/>
        <v>0.21033862642991255</v>
      </c>
      <c r="N28">
        <f t="shared" si="7"/>
        <v>2.9559877751518173</v>
      </c>
      <c r="O28">
        <f t="shared" si="8"/>
        <v>0.20236341001734462</v>
      </c>
      <c r="P28">
        <f t="shared" si="9"/>
        <v>0.12716847813709112</v>
      </c>
      <c r="Q28">
        <f t="shared" si="10"/>
        <v>8.236733659844564</v>
      </c>
      <c r="R28">
        <f t="shared" si="11"/>
        <v>26.216183002567973</v>
      </c>
      <c r="S28">
        <f t="shared" si="12"/>
        <v>25.960899999999999</v>
      </c>
      <c r="T28">
        <f t="shared" si="13"/>
        <v>3.3664593824177613</v>
      </c>
      <c r="U28">
        <f t="shared" si="14"/>
        <v>74.332425909669368</v>
      </c>
      <c r="V28">
        <f t="shared" si="15"/>
        <v>2.5949545364999098</v>
      </c>
      <c r="W28">
        <f t="shared" si="16"/>
        <v>3.4910128449909115</v>
      </c>
      <c r="X28">
        <f t="shared" si="17"/>
        <v>0.77150484591785151</v>
      </c>
      <c r="Y28">
        <f t="shared" si="18"/>
        <v>-69.764113371571213</v>
      </c>
      <c r="Z28">
        <f t="shared" si="19"/>
        <v>98.040248596987681</v>
      </c>
      <c r="AA28">
        <f t="shared" si="20"/>
        <v>7.1055296721576395</v>
      </c>
      <c r="AB28">
        <f t="shared" si="21"/>
        <v>43.618398557418672</v>
      </c>
      <c r="AC28">
        <v>5</v>
      </c>
      <c r="AD28">
        <v>1</v>
      </c>
      <c r="AE28">
        <f t="shared" si="22"/>
        <v>1</v>
      </c>
      <c r="AF28">
        <f t="shared" si="23"/>
        <v>0</v>
      </c>
      <c r="AG28">
        <f t="shared" si="24"/>
        <v>53755.404138232916</v>
      </c>
      <c r="AH28" t="s">
        <v>298</v>
      </c>
      <c r="AI28">
        <v>10295.5</v>
      </c>
      <c r="AJ28">
        <v>784.62384615384599</v>
      </c>
      <c r="AK28">
        <v>3927.99</v>
      </c>
      <c r="AL28">
        <f t="shared" si="25"/>
        <v>3143.3661538461538</v>
      </c>
      <c r="AM28">
        <f t="shared" si="26"/>
        <v>0.80024800313803091</v>
      </c>
      <c r="AN28">
        <v>-0.87093362012922104</v>
      </c>
      <c r="AO28" t="s">
        <v>340</v>
      </c>
      <c r="AP28">
        <v>10296.799999999999</v>
      </c>
      <c r="AQ28">
        <v>784.21731999999997</v>
      </c>
      <c r="AR28">
        <v>3018.8</v>
      </c>
      <c r="AS28">
        <f t="shared" si="27"/>
        <v>0.74022216774877436</v>
      </c>
      <c r="AT28">
        <v>0.5</v>
      </c>
      <c r="AU28">
        <f t="shared" si="28"/>
        <v>42.159091379515786</v>
      </c>
      <c r="AV28">
        <f t="shared" si="29"/>
        <v>1.7869789460926195</v>
      </c>
      <c r="AW28">
        <f t="shared" si="30"/>
        <v>15.603547005631921</v>
      </c>
      <c r="AX28">
        <f t="shared" si="31"/>
        <v>1</v>
      </c>
      <c r="AY28">
        <f t="shared" si="32"/>
        <v>6.3044825665129589E-2</v>
      </c>
      <c r="AZ28">
        <f t="shared" si="33"/>
        <v>0.30117596395918894</v>
      </c>
      <c r="BA28" t="s">
        <v>299</v>
      </c>
      <c r="BB28">
        <v>0</v>
      </c>
      <c r="BC28">
        <f t="shared" si="34"/>
        <v>3018.8</v>
      </c>
      <c r="BD28">
        <f t="shared" si="35"/>
        <v>0.74022216774877447</v>
      </c>
      <c r="BE28">
        <f t="shared" si="36"/>
        <v>0.23146443855508789</v>
      </c>
      <c r="BF28">
        <f t="shared" si="37"/>
        <v>1.0001819579683304</v>
      </c>
      <c r="BG28">
        <f t="shared" si="38"/>
        <v>0.28924088238576173</v>
      </c>
      <c r="BH28">
        <f t="shared" si="39"/>
        <v>0</v>
      </c>
      <c r="BI28">
        <f t="shared" si="40"/>
        <v>1</v>
      </c>
      <c r="BJ28">
        <v>1931</v>
      </c>
      <c r="BK28">
        <v>300</v>
      </c>
      <c r="BL28">
        <v>300</v>
      </c>
      <c r="BM28">
        <v>300</v>
      </c>
      <c r="BN28">
        <v>10296.799999999999</v>
      </c>
      <c r="BO28">
        <v>3017.62</v>
      </c>
      <c r="BP28">
        <v>-8.4990599999999993E-3</v>
      </c>
      <c r="BQ28">
        <v>-30.37</v>
      </c>
      <c r="BR28">
        <f t="shared" si="41"/>
        <v>50.029400000000003</v>
      </c>
      <c r="BS28">
        <f t="shared" si="42"/>
        <v>42.159091379515786</v>
      </c>
      <c r="BT28">
        <f t="shared" si="43"/>
        <v>0.84268632802943433</v>
      </c>
      <c r="BU28">
        <f t="shared" si="44"/>
        <v>0.19537265605886894</v>
      </c>
      <c r="BV28">
        <v>6</v>
      </c>
      <c r="BW28">
        <v>0.5</v>
      </c>
      <c r="BX28" t="s">
        <v>300</v>
      </c>
      <c r="BY28">
        <v>1600209801.5</v>
      </c>
      <c r="BZ28">
        <v>397.50099999999998</v>
      </c>
      <c r="CA28">
        <v>399.91699999999997</v>
      </c>
      <c r="CB28">
        <v>25.5229</v>
      </c>
      <c r="CC28">
        <v>23.981200000000001</v>
      </c>
      <c r="CD28">
        <v>400.62099999999998</v>
      </c>
      <c r="CE28">
        <v>25.6981</v>
      </c>
      <c r="CF28">
        <v>599.952</v>
      </c>
      <c r="CG28">
        <v>101.572</v>
      </c>
      <c r="CH28">
        <v>9.9617899999999995E-2</v>
      </c>
      <c r="CI28">
        <v>26.5761</v>
      </c>
      <c r="CJ28">
        <v>25.960899999999999</v>
      </c>
      <c r="CK28">
        <v>999.9</v>
      </c>
      <c r="CL28">
        <v>0</v>
      </c>
      <c r="CM28">
        <v>0</v>
      </c>
      <c r="CN28">
        <v>9994.3799999999992</v>
      </c>
      <c r="CO28">
        <v>0</v>
      </c>
      <c r="CP28">
        <v>1.5289399999999999E-3</v>
      </c>
      <c r="CQ28">
        <v>50.029400000000003</v>
      </c>
      <c r="CR28">
        <v>0.90054500000000004</v>
      </c>
      <c r="CS28">
        <v>9.9454600000000004E-2</v>
      </c>
      <c r="CT28">
        <v>0</v>
      </c>
      <c r="CU28">
        <v>784.99400000000003</v>
      </c>
      <c r="CV28">
        <v>5.0011200000000002</v>
      </c>
      <c r="CW28">
        <v>404.72800000000001</v>
      </c>
      <c r="CX28">
        <v>441.15800000000002</v>
      </c>
      <c r="CY28">
        <v>42.125</v>
      </c>
      <c r="CZ28">
        <v>46.5</v>
      </c>
      <c r="DA28">
        <v>44.561999999999998</v>
      </c>
      <c r="DB28">
        <v>46.186999999999998</v>
      </c>
      <c r="DC28">
        <v>44.186999999999998</v>
      </c>
      <c r="DD28">
        <v>40.549999999999997</v>
      </c>
      <c r="DE28">
        <v>4.4800000000000004</v>
      </c>
      <c r="DF28">
        <v>0</v>
      </c>
      <c r="DG28">
        <v>120</v>
      </c>
      <c r="DH28">
        <v>0</v>
      </c>
      <c r="DI28">
        <v>784.21731999999997</v>
      </c>
      <c r="DJ28">
        <v>8.3896923227736</v>
      </c>
      <c r="DK28">
        <v>2.2497692846935999</v>
      </c>
      <c r="DL28">
        <v>404.66160000000002</v>
      </c>
      <c r="DM28">
        <v>15</v>
      </c>
      <c r="DN28">
        <v>1600209735.5</v>
      </c>
      <c r="DO28" t="s">
        <v>341</v>
      </c>
      <c r="DP28">
        <v>1600209733</v>
      </c>
      <c r="DQ28">
        <v>1600209735.5</v>
      </c>
      <c r="DR28">
        <v>127</v>
      </c>
      <c r="DS28">
        <v>4.5999999999999999E-2</v>
      </c>
      <c r="DT28">
        <v>2E-3</v>
      </c>
      <c r="DU28">
        <v>-3.121</v>
      </c>
      <c r="DV28">
        <v>-0.17499999999999999</v>
      </c>
      <c r="DW28">
        <v>400</v>
      </c>
      <c r="DX28">
        <v>24</v>
      </c>
      <c r="DY28">
        <v>0.37</v>
      </c>
      <c r="DZ28">
        <v>0.04</v>
      </c>
      <c r="EA28">
        <v>400.10773170731699</v>
      </c>
      <c r="EB28">
        <v>-1.45450871080102</v>
      </c>
      <c r="EC28">
        <v>0.16836560456198901</v>
      </c>
      <c r="ED28">
        <v>0</v>
      </c>
      <c r="EE28">
        <v>396.886073170732</v>
      </c>
      <c r="EF28">
        <v>6.7973728222995602</v>
      </c>
      <c r="EG28">
        <v>0.768630755661314</v>
      </c>
      <c r="EH28">
        <v>0</v>
      </c>
      <c r="EI28">
        <v>23.9808243902439</v>
      </c>
      <c r="EJ28">
        <v>3.1944250871598998E-3</v>
      </c>
      <c r="EK28">
        <v>1.5346057709067699E-3</v>
      </c>
      <c r="EL28">
        <v>1</v>
      </c>
      <c r="EM28">
        <v>25.406741463414601</v>
      </c>
      <c r="EN28">
        <v>0.52476376306627104</v>
      </c>
      <c r="EO28">
        <v>5.2884757247036202E-2</v>
      </c>
      <c r="EP28">
        <v>0</v>
      </c>
      <c r="EQ28">
        <v>1</v>
      </c>
      <c r="ER28">
        <v>4</v>
      </c>
      <c r="ES28" t="s">
        <v>301</v>
      </c>
      <c r="ET28">
        <v>100</v>
      </c>
      <c r="EU28">
        <v>100</v>
      </c>
      <c r="EV28">
        <v>-3.12</v>
      </c>
      <c r="EW28">
        <v>-0.17519999999999999</v>
      </c>
      <c r="EX28">
        <v>-3.1206666666666401</v>
      </c>
      <c r="EY28">
        <v>0</v>
      </c>
      <c r="EZ28">
        <v>0</v>
      </c>
      <c r="FA28">
        <v>0</v>
      </c>
      <c r="FB28">
        <v>-0.17522500000000801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1.1000000000000001</v>
      </c>
      <c r="FK28">
        <v>1.1000000000000001</v>
      </c>
      <c r="FL28">
        <v>2</v>
      </c>
      <c r="FM28">
        <v>621.10199999999998</v>
      </c>
      <c r="FN28">
        <v>345.67399999999998</v>
      </c>
      <c r="FO28">
        <v>22.0916</v>
      </c>
      <c r="FP28">
        <v>34.089799999999997</v>
      </c>
      <c r="FQ28">
        <v>29.999400000000001</v>
      </c>
      <c r="FR28">
        <v>34.082099999999997</v>
      </c>
      <c r="FS28">
        <v>34.070500000000003</v>
      </c>
      <c r="FT28">
        <v>20.648099999999999</v>
      </c>
      <c r="FU28">
        <v>100</v>
      </c>
      <c r="FV28">
        <v>0.56057000000000001</v>
      </c>
      <c r="FW28">
        <v>22.126899999999999</v>
      </c>
      <c r="FX28">
        <v>400</v>
      </c>
      <c r="FY28">
        <v>6.18729</v>
      </c>
      <c r="FZ28">
        <v>100.401</v>
      </c>
      <c r="GA28">
        <v>100.574</v>
      </c>
    </row>
    <row r="29" spans="1:183" x14ac:dyDescent="0.35">
      <c r="A29">
        <v>12</v>
      </c>
      <c r="B29">
        <v>1600209901.5</v>
      </c>
      <c r="C29">
        <v>2517.4000000953702</v>
      </c>
      <c r="D29" t="s">
        <v>342</v>
      </c>
      <c r="E29" t="s">
        <v>343</v>
      </c>
      <c r="F29">
        <v>1600209901.5</v>
      </c>
      <c r="G29">
        <f t="shared" si="0"/>
        <v>1.6935253672557048E-3</v>
      </c>
      <c r="H29">
        <f t="shared" si="1"/>
        <v>-0.95104825276284244</v>
      </c>
      <c r="I29">
        <f t="shared" si="2"/>
        <v>400.36900000000003</v>
      </c>
      <c r="J29">
        <f t="shared" si="3"/>
        <v>402.30060982297931</v>
      </c>
      <c r="K29">
        <f t="shared" si="4"/>
        <v>40.90360996218979</v>
      </c>
      <c r="L29">
        <f t="shared" si="5"/>
        <v>40.707214995667002</v>
      </c>
      <c r="M29">
        <f t="shared" si="6"/>
        <v>0.23321419879118105</v>
      </c>
      <c r="N29">
        <f t="shared" si="7"/>
        <v>2.9511683681331244</v>
      </c>
      <c r="O29">
        <f t="shared" si="8"/>
        <v>0.22343801230074517</v>
      </c>
      <c r="P29">
        <f t="shared" si="9"/>
        <v>0.14049295911327203</v>
      </c>
      <c r="Q29">
        <f t="shared" si="10"/>
        <v>1.9963409403257826E-3</v>
      </c>
      <c r="R29">
        <f t="shared" si="11"/>
        <v>26.045536938077458</v>
      </c>
      <c r="S29">
        <f t="shared" si="12"/>
        <v>25.880199999999999</v>
      </c>
      <c r="T29">
        <f t="shared" si="13"/>
        <v>3.3504123753774144</v>
      </c>
      <c r="U29">
        <f t="shared" si="14"/>
        <v>74.953765722036792</v>
      </c>
      <c r="V29">
        <f t="shared" si="15"/>
        <v>2.6023420821607002</v>
      </c>
      <c r="W29">
        <f t="shared" si="16"/>
        <v>3.4719297384088579</v>
      </c>
      <c r="X29">
        <f t="shared" si="17"/>
        <v>0.74807029321671425</v>
      </c>
      <c r="Y29">
        <f t="shared" si="18"/>
        <v>-74.684468695976577</v>
      </c>
      <c r="Z29">
        <f t="shared" si="19"/>
        <v>95.923433265958195</v>
      </c>
      <c r="AA29">
        <f t="shared" si="20"/>
        <v>6.9574041987543866</v>
      </c>
      <c r="AB29">
        <f t="shared" si="21"/>
        <v>28.198365109676331</v>
      </c>
      <c r="AC29">
        <v>5</v>
      </c>
      <c r="AD29">
        <v>1</v>
      </c>
      <c r="AE29">
        <f t="shared" si="22"/>
        <v>1</v>
      </c>
      <c r="AF29">
        <f t="shared" si="23"/>
        <v>0</v>
      </c>
      <c r="AG29">
        <f t="shared" si="24"/>
        <v>53631.167016996093</v>
      </c>
      <c r="AH29" t="s">
        <v>344</v>
      </c>
      <c r="AI29">
        <v>10300.299999999999</v>
      </c>
      <c r="AJ29">
        <v>755.26692307692304</v>
      </c>
      <c r="AK29">
        <v>3354.28</v>
      </c>
      <c r="AL29">
        <f t="shared" si="25"/>
        <v>2599.0130769230773</v>
      </c>
      <c r="AM29">
        <f t="shared" si="26"/>
        <v>0.77483486081158315</v>
      </c>
      <c r="AN29">
        <v>-0.95104825276284199</v>
      </c>
      <c r="AO29" t="s">
        <v>299</v>
      </c>
      <c r="AP29" t="s">
        <v>299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-0.95104825276284244</v>
      </c>
      <c r="AW29" t="e">
        <f t="shared" si="30"/>
        <v>#DIV/0!</v>
      </c>
      <c r="AX29" t="e">
        <f t="shared" si="31"/>
        <v>#DIV/0!</v>
      </c>
      <c r="AY29">
        <f t="shared" si="32"/>
        <v>-2.1137634510092893E-14</v>
      </c>
      <c r="AZ29" t="e">
        <f t="shared" si="33"/>
        <v>#DIV/0!</v>
      </c>
      <c r="BA29" t="s">
        <v>299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1.2905975848228779</v>
      </c>
      <c r="BH29" t="e">
        <f t="shared" si="39"/>
        <v>#DIV/0!</v>
      </c>
      <c r="BI29" t="e">
        <f t="shared" si="40"/>
        <v>#DIV/0!</v>
      </c>
      <c r="BJ29">
        <v>1932</v>
      </c>
      <c r="BK29">
        <v>300</v>
      </c>
      <c r="BL29">
        <v>300</v>
      </c>
      <c r="BM29">
        <v>300</v>
      </c>
      <c r="BN29">
        <v>10300.299999999999</v>
      </c>
      <c r="BO29">
        <v>3258.98</v>
      </c>
      <c r="BP29">
        <v>-8.5388500000000006E-3</v>
      </c>
      <c r="BQ29">
        <v>25.66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300</v>
      </c>
      <c r="BY29">
        <v>1600209901.5</v>
      </c>
      <c r="BZ29">
        <v>400.36900000000003</v>
      </c>
      <c r="CA29">
        <v>400.096</v>
      </c>
      <c r="CB29">
        <v>25.594899999999999</v>
      </c>
      <c r="CC29">
        <v>23.944800000000001</v>
      </c>
      <c r="CD29">
        <v>403.56700000000001</v>
      </c>
      <c r="CE29">
        <v>25.771599999999999</v>
      </c>
      <c r="CF29">
        <v>600.029</v>
      </c>
      <c r="CG29">
        <v>101.574</v>
      </c>
      <c r="CH29">
        <v>0.100243</v>
      </c>
      <c r="CI29">
        <v>26.4831</v>
      </c>
      <c r="CJ29">
        <v>25.880199999999999</v>
      </c>
      <c r="CK29">
        <v>999.9</v>
      </c>
      <c r="CL29">
        <v>0</v>
      </c>
      <c r="CM29">
        <v>0</v>
      </c>
      <c r="CN29">
        <v>9966.8799999999992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755.02</v>
      </c>
      <c r="CV29">
        <v>5.0011199999999999E-2</v>
      </c>
      <c r="CW29">
        <v>23.05</v>
      </c>
      <c r="CX29">
        <v>-1.07</v>
      </c>
      <c r="CY29">
        <v>41.811999999999998</v>
      </c>
      <c r="CZ29">
        <v>46.25</v>
      </c>
      <c r="DA29">
        <v>44.25</v>
      </c>
      <c r="DB29">
        <v>45.811999999999998</v>
      </c>
      <c r="DC29">
        <v>43.75</v>
      </c>
      <c r="DD29">
        <v>0</v>
      </c>
      <c r="DE29">
        <v>0</v>
      </c>
      <c r="DF29">
        <v>0</v>
      </c>
      <c r="DG29">
        <v>99</v>
      </c>
      <c r="DH29">
        <v>0</v>
      </c>
      <c r="DI29">
        <v>755.26692307692304</v>
      </c>
      <c r="DJ29">
        <v>-13.913162296945</v>
      </c>
      <c r="DK29">
        <v>-6.3114531510131497</v>
      </c>
      <c r="DL29">
        <v>29.666538461538501</v>
      </c>
      <c r="DM29">
        <v>15</v>
      </c>
      <c r="DN29">
        <v>1600209853</v>
      </c>
      <c r="DO29" t="s">
        <v>345</v>
      </c>
      <c r="DP29">
        <v>1600209847</v>
      </c>
      <c r="DQ29">
        <v>1600209853</v>
      </c>
      <c r="DR29">
        <v>128</v>
      </c>
      <c r="DS29">
        <v>-7.6999999999999999E-2</v>
      </c>
      <c r="DT29">
        <v>-1E-3</v>
      </c>
      <c r="DU29">
        <v>-3.1970000000000001</v>
      </c>
      <c r="DV29">
        <v>-0.17699999999999999</v>
      </c>
      <c r="DW29">
        <v>400</v>
      </c>
      <c r="DX29">
        <v>24</v>
      </c>
      <c r="DY29">
        <v>0.56000000000000005</v>
      </c>
      <c r="DZ29">
        <v>0.04</v>
      </c>
      <c r="EA29">
        <v>400.09212195121899</v>
      </c>
      <c r="EB29">
        <v>5.5693379791773502E-2</v>
      </c>
      <c r="EC29">
        <v>3.5932317895779803E-2</v>
      </c>
      <c r="ED29">
        <v>1</v>
      </c>
      <c r="EE29">
        <v>400.25897560975602</v>
      </c>
      <c r="EF29">
        <v>0.68163763066249605</v>
      </c>
      <c r="EG29">
        <v>6.8815230803082703E-2</v>
      </c>
      <c r="EH29">
        <v>1</v>
      </c>
      <c r="EI29">
        <v>23.912275609756101</v>
      </c>
      <c r="EJ29">
        <v>0.164797212543594</v>
      </c>
      <c r="EK29">
        <v>1.6781854028330701E-2</v>
      </c>
      <c r="EL29">
        <v>1</v>
      </c>
      <c r="EM29">
        <v>25.615265853658499</v>
      </c>
      <c r="EN29">
        <v>-1.07247386759389E-2</v>
      </c>
      <c r="EO29">
        <v>1.0855449564475801E-2</v>
      </c>
      <c r="EP29">
        <v>1</v>
      </c>
      <c r="EQ29">
        <v>4</v>
      </c>
      <c r="ER29">
        <v>4</v>
      </c>
      <c r="ES29" t="s">
        <v>346</v>
      </c>
      <c r="ET29">
        <v>100</v>
      </c>
      <c r="EU29">
        <v>100</v>
      </c>
      <c r="EV29">
        <v>-3.198</v>
      </c>
      <c r="EW29">
        <v>-0.1767</v>
      </c>
      <c r="EX29">
        <v>-3.1972000000000702</v>
      </c>
      <c r="EY29">
        <v>0</v>
      </c>
      <c r="EZ29">
        <v>0</v>
      </c>
      <c r="FA29">
        <v>0</v>
      </c>
      <c r="FB29">
        <v>-0.17665500000000001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0.9</v>
      </c>
      <c r="FK29">
        <v>0.8</v>
      </c>
      <c r="FL29">
        <v>2</v>
      </c>
      <c r="FM29">
        <v>621.16999999999996</v>
      </c>
      <c r="FN29">
        <v>343.92200000000003</v>
      </c>
      <c r="FO29">
        <v>22.190200000000001</v>
      </c>
      <c r="FP29">
        <v>34.080500000000001</v>
      </c>
      <c r="FQ29">
        <v>30.000299999999999</v>
      </c>
      <c r="FR29">
        <v>34.0852</v>
      </c>
      <c r="FS29">
        <v>34.076599999999999</v>
      </c>
      <c r="FT29">
        <v>20.591899999999999</v>
      </c>
      <c r="FU29">
        <v>84.753600000000006</v>
      </c>
      <c r="FV29">
        <v>19.346499999999999</v>
      </c>
      <c r="FW29">
        <v>22.186</v>
      </c>
      <c r="FX29">
        <v>400</v>
      </c>
      <c r="FY29">
        <v>23.2239</v>
      </c>
      <c r="FZ29">
        <v>100.401</v>
      </c>
      <c r="GA29">
        <v>100.571</v>
      </c>
    </row>
    <row r="30" spans="1:183" x14ac:dyDescent="0.35">
      <c r="A30">
        <v>13</v>
      </c>
      <c r="B30">
        <v>1600211336.0999999</v>
      </c>
      <c r="C30">
        <v>3952</v>
      </c>
      <c r="D30" t="s">
        <v>347</v>
      </c>
      <c r="E30" t="s">
        <v>348</v>
      </c>
      <c r="F30">
        <v>1600211336.0999999</v>
      </c>
      <c r="G30">
        <f t="shared" si="0"/>
        <v>5.6439942137799742E-4</v>
      </c>
      <c r="H30">
        <f t="shared" si="1"/>
        <v>-0.9692306557294218</v>
      </c>
      <c r="I30">
        <f t="shared" si="2"/>
        <v>400.72899999999998</v>
      </c>
      <c r="J30">
        <f t="shared" si="3"/>
        <v>416.18092550966151</v>
      </c>
      <c r="K30">
        <f t="shared" si="4"/>
        <v>42.320142743856373</v>
      </c>
      <c r="L30">
        <f t="shared" si="5"/>
        <v>40.748884540622996</v>
      </c>
      <c r="M30">
        <f t="shared" si="6"/>
        <v>7.7441580920143679E-2</v>
      </c>
      <c r="N30">
        <f t="shared" si="7"/>
        <v>2.9583316361112146</v>
      </c>
      <c r="O30">
        <f t="shared" si="8"/>
        <v>7.6332748300866088E-2</v>
      </c>
      <c r="P30">
        <f t="shared" si="9"/>
        <v>4.7806269233549178E-2</v>
      </c>
      <c r="Q30">
        <f t="shared" si="10"/>
        <v>1.9963409403257826E-3</v>
      </c>
      <c r="R30">
        <f t="shared" si="11"/>
        <v>25.431021631260332</v>
      </c>
      <c r="S30">
        <f t="shared" si="12"/>
        <v>25.154699999999998</v>
      </c>
      <c r="T30">
        <f t="shared" si="13"/>
        <v>3.2091224407045402</v>
      </c>
      <c r="U30">
        <f t="shared" si="14"/>
        <v>75.313099048415197</v>
      </c>
      <c r="V30">
        <f t="shared" si="15"/>
        <v>2.4782823038978998</v>
      </c>
      <c r="W30">
        <f t="shared" si="16"/>
        <v>3.2906391254789957</v>
      </c>
      <c r="X30">
        <f t="shared" si="17"/>
        <v>0.73084013680664039</v>
      </c>
      <c r="Y30">
        <f t="shared" si="18"/>
        <v>-24.890014482769686</v>
      </c>
      <c r="Z30">
        <f t="shared" si="19"/>
        <v>67.288651762547261</v>
      </c>
      <c r="AA30">
        <f t="shared" si="20"/>
        <v>4.8289516981623626</v>
      </c>
      <c r="AB30">
        <f t="shared" si="21"/>
        <v>47.229585318880261</v>
      </c>
      <c r="AC30">
        <v>5</v>
      </c>
      <c r="AD30">
        <v>1</v>
      </c>
      <c r="AE30">
        <f t="shared" si="22"/>
        <v>1</v>
      </c>
      <c r="AF30">
        <f t="shared" si="23"/>
        <v>0</v>
      </c>
      <c r="AG30">
        <f t="shared" si="24"/>
        <v>54004.505499332205</v>
      </c>
      <c r="AH30" t="s">
        <v>349</v>
      </c>
      <c r="AI30">
        <v>10307.1</v>
      </c>
      <c r="AJ30">
        <v>705.99769230769198</v>
      </c>
      <c r="AK30">
        <v>3482.35</v>
      </c>
      <c r="AL30">
        <f t="shared" si="25"/>
        <v>2776.3523076923079</v>
      </c>
      <c r="AM30">
        <f t="shared" si="26"/>
        <v>0.79726400496570071</v>
      </c>
      <c r="AN30">
        <v>-0.96923065572942202</v>
      </c>
      <c r="AO30" t="s">
        <v>299</v>
      </c>
      <c r="AP30" t="s">
        <v>299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-0.9692306557294218</v>
      </c>
      <c r="AW30" t="e">
        <f t="shared" si="30"/>
        <v>#DIV/0!</v>
      </c>
      <c r="AX30" t="e">
        <f t="shared" si="31"/>
        <v>#DIV/0!</v>
      </c>
      <c r="AY30">
        <f t="shared" si="32"/>
        <v>1.0568817255046447E-14</v>
      </c>
      <c r="AZ30" t="e">
        <f t="shared" si="33"/>
        <v>#DIV/0!</v>
      </c>
      <c r="BA30" t="s">
        <v>299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1.2542896628614522</v>
      </c>
      <c r="BH30" t="e">
        <f t="shared" si="39"/>
        <v>#DIV/0!</v>
      </c>
      <c r="BI30" t="e">
        <f t="shared" si="40"/>
        <v>#DIV/0!</v>
      </c>
      <c r="BJ30">
        <v>1933</v>
      </c>
      <c r="BK30">
        <v>300</v>
      </c>
      <c r="BL30">
        <v>300</v>
      </c>
      <c r="BM30">
        <v>300</v>
      </c>
      <c r="BN30">
        <v>10307.1</v>
      </c>
      <c r="BO30">
        <v>3416.12</v>
      </c>
      <c r="BP30">
        <v>-8.5488700000000001E-3</v>
      </c>
      <c r="BQ30">
        <v>31.55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300</v>
      </c>
      <c r="BY30">
        <v>1600211336.0999999</v>
      </c>
      <c r="BZ30">
        <v>400.72899999999998</v>
      </c>
      <c r="CA30">
        <v>399.98599999999999</v>
      </c>
      <c r="CB30">
        <v>24.371700000000001</v>
      </c>
      <c r="CC30">
        <v>23.821100000000001</v>
      </c>
      <c r="CD30">
        <v>403.892</v>
      </c>
      <c r="CE30">
        <v>24.548400000000001</v>
      </c>
      <c r="CF30">
        <v>600.048</v>
      </c>
      <c r="CG30">
        <v>101.587</v>
      </c>
      <c r="CH30">
        <v>9.9887000000000004E-2</v>
      </c>
      <c r="CI30">
        <v>25.576599999999999</v>
      </c>
      <c r="CJ30">
        <v>25.154699999999998</v>
      </c>
      <c r="CK30">
        <v>999.9</v>
      </c>
      <c r="CL30">
        <v>0</v>
      </c>
      <c r="CM30">
        <v>0</v>
      </c>
      <c r="CN30">
        <v>10006.200000000001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705.51</v>
      </c>
      <c r="CV30">
        <v>5.0011199999999999E-2</v>
      </c>
      <c r="CW30">
        <v>8.1999999999999993</v>
      </c>
      <c r="CX30">
        <v>-1.47</v>
      </c>
      <c r="CY30">
        <v>39.25</v>
      </c>
      <c r="CZ30">
        <v>44.125</v>
      </c>
      <c r="DA30">
        <v>41.811999999999998</v>
      </c>
      <c r="DB30">
        <v>43.686999999999998</v>
      </c>
      <c r="DC30">
        <v>41.375</v>
      </c>
      <c r="DD30">
        <v>0</v>
      </c>
      <c r="DE30">
        <v>0</v>
      </c>
      <c r="DF30">
        <v>0</v>
      </c>
      <c r="DG30">
        <v>1433.39999985695</v>
      </c>
      <c r="DH30">
        <v>0</v>
      </c>
      <c r="DI30">
        <v>705.99769230769198</v>
      </c>
      <c r="DJ30">
        <v>0.69196577496152201</v>
      </c>
      <c r="DK30">
        <v>-6.6454700717628796</v>
      </c>
      <c r="DL30">
        <v>12.1338461538462</v>
      </c>
      <c r="DM30">
        <v>15</v>
      </c>
      <c r="DN30">
        <v>1600211354.0999999</v>
      </c>
      <c r="DO30" t="s">
        <v>350</v>
      </c>
      <c r="DP30">
        <v>1600211354.0999999</v>
      </c>
      <c r="DQ30">
        <v>1600209853</v>
      </c>
      <c r="DR30">
        <v>129</v>
      </c>
      <c r="DS30">
        <v>3.4000000000000002E-2</v>
      </c>
      <c r="DT30">
        <v>-1E-3</v>
      </c>
      <c r="DU30">
        <v>-3.1629999999999998</v>
      </c>
      <c r="DV30">
        <v>-0.17699999999999999</v>
      </c>
      <c r="DW30">
        <v>400</v>
      </c>
      <c r="DX30">
        <v>24</v>
      </c>
      <c r="DY30">
        <v>0.37</v>
      </c>
      <c r="DZ30">
        <v>0.04</v>
      </c>
      <c r="EA30">
        <v>399.98682926829298</v>
      </c>
      <c r="EB30">
        <v>-0.14811846689907601</v>
      </c>
      <c r="EC30">
        <v>3.1711275550273497E-2</v>
      </c>
      <c r="ED30">
        <v>0</v>
      </c>
      <c r="EE30">
        <v>400.71287804878102</v>
      </c>
      <c r="EF30">
        <v>-0.16264808362402899</v>
      </c>
      <c r="EG30">
        <v>2.2793018959012201E-2</v>
      </c>
      <c r="EH30">
        <v>1</v>
      </c>
      <c r="EI30">
        <v>23.824073170731701</v>
      </c>
      <c r="EJ30">
        <v>-1.2413937282185801E-2</v>
      </c>
      <c r="EK30">
        <v>1.69057998277758E-3</v>
      </c>
      <c r="EL30">
        <v>1</v>
      </c>
      <c r="EM30">
        <v>24.3748463414634</v>
      </c>
      <c r="EN30">
        <v>-2.0920557491277501E-2</v>
      </c>
      <c r="EO30">
        <v>2.2236091910725298E-3</v>
      </c>
      <c r="EP30">
        <v>1</v>
      </c>
      <c r="EQ30">
        <v>3</v>
      </c>
      <c r="ER30">
        <v>4</v>
      </c>
      <c r="ES30" t="s">
        <v>351</v>
      </c>
      <c r="ET30">
        <v>100</v>
      </c>
      <c r="EU30">
        <v>100</v>
      </c>
      <c r="EV30">
        <v>-3.1629999999999998</v>
      </c>
      <c r="EW30">
        <v>-0.1767</v>
      </c>
      <c r="EX30">
        <v>-3.1972000000000702</v>
      </c>
      <c r="EY30">
        <v>0</v>
      </c>
      <c r="EZ30">
        <v>0</v>
      </c>
      <c r="FA30">
        <v>0</v>
      </c>
      <c r="FB30">
        <v>-0.17665500000000001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24.8</v>
      </c>
      <c r="FK30">
        <v>24.7</v>
      </c>
      <c r="FL30">
        <v>2</v>
      </c>
      <c r="FM30">
        <v>621.38800000000003</v>
      </c>
      <c r="FN30">
        <v>346.17</v>
      </c>
      <c r="FO30">
        <v>21.3736</v>
      </c>
      <c r="FP30">
        <v>33.7776</v>
      </c>
      <c r="FQ30">
        <v>30.0001</v>
      </c>
      <c r="FR30">
        <v>33.825099999999999</v>
      </c>
      <c r="FS30">
        <v>33.8264</v>
      </c>
      <c r="FT30">
        <v>20.6404</v>
      </c>
      <c r="FU30">
        <v>100</v>
      </c>
      <c r="FV30">
        <v>0</v>
      </c>
      <c r="FW30">
        <v>21.372299999999999</v>
      </c>
      <c r="FX30">
        <v>400</v>
      </c>
      <c r="FY30">
        <v>6.1465800000000002</v>
      </c>
      <c r="FZ30">
        <v>100.45399999999999</v>
      </c>
      <c r="GA30">
        <v>100.61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2020-09-15T18:10:24Z</dcterms:created>
  <dcterms:modified xsi:type="dcterms:W3CDTF">2020-09-21T13:58:03Z</dcterms:modified>
</cp:coreProperties>
</file>